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66925"/>
  <mc:AlternateContent xmlns:mc="http://schemas.openxmlformats.org/markup-compatibility/2006">
    <mc:Choice Requires="x15">
      <x15ac:absPath xmlns:x15ac="http://schemas.microsoft.com/office/spreadsheetml/2010/11/ac" url="D:\観光案内人\"/>
    </mc:Choice>
  </mc:AlternateContent>
  <xr:revisionPtr revIDLastSave="0" documentId="8_{32A1D465-1791-4AFB-9B2D-D54A97C47324}" xr6:coauthVersionLast="36" xr6:coauthVersionMax="36" xr10:uidLastSave="{00000000-0000-0000-0000-000000000000}"/>
  <bookViews>
    <workbookView xWindow="0" yWindow="0" windowWidth="23040" windowHeight="8256" activeTab="1" xr2:uid="{00000000-000D-0000-FFFF-FFFF00000000}"/>
  </bookViews>
  <sheets>
    <sheet name="別紙４（様式第１０号添付書類）" sheetId="7" r:id="rId1"/>
    <sheet name="（記入・反映例）" sheetId="8" r:id="rId2"/>
    <sheet name="免許番号・氏名入力シート" sheetId="9" r:id="rId3"/>
  </sheets>
  <definedNames>
    <definedName name="_xlnm.Print_Area" localSheetId="1">'（記入・反映例）'!$A$1:$F$17</definedName>
    <definedName name="_xlnm.Print_Area" localSheetId="0">'別紙４（様式第１０号添付書類）'!$A$1:$F$37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7" l="1"/>
  <c r="F7" i="7"/>
  <c r="C8" i="7"/>
  <c r="F8" i="7"/>
  <c r="H60" i="7" l="1"/>
  <c r="H59" i="7"/>
  <c r="H58" i="7"/>
  <c r="H57" i="7"/>
  <c r="H56" i="7"/>
  <c r="H55" i="7"/>
  <c r="H54" i="7"/>
  <c r="H53" i="7"/>
  <c r="H52" i="7"/>
  <c r="H51" i="7"/>
  <c r="H50" i="7"/>
  <c r="H49" i="7" l="1"/>
  <c r="H48" i="7"/>
  <c r="H47" i="7"/>
  <c r="H46" i="7"/>
  <c r="H45" i="7"/>
  <c r="H44" i="7"/>
  <c r="H43" i="7"/>
  <c r="H42" i="7"/>
  <c r="H41"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6" i="7"/>
  <c r="G42" i="7" l="1"/>
  <c r="G43" i="7"/>
  <c r="G44" i="7"/>
  <c r="G45" i="7"/>
  <c r="G46" i="7"/>
  <c r="G47" i="7"/>
  <c r="G48" i="7"/>
  <c r="G49" i="7"/>
  <c r="G50" i="7"/>
  <c r="G51" i="7"/>
  <c r="G52" i="7"/>
  <c r="G53" i="7"/>
  <c r="G54" i="7"/>
  <c r="G55" i="7"/>
  <c r="G56" i="7"/>
  <c r="G57" i="7"/>
  <c r="G58" i="7"/>
  <c r="G59" i="7"/>
  <c r="G41" i="7"/>
  <c r="F42" i="7"/>
  <c r="F43" i="7"/>
  <c r="F44" i="7"/>
  <c r="F45" i="7"/>
  <c r="F46" i="7"/>
  <c r="F47" i="7"/>
  <c r="F48" i="7"/>
  <c r="F49" i="7"/>
  <c r="F50" i="7"/>
  <c r="F51" i="7"/>
  <c r="F52" i="7"/>
  <c r="F53" i="7"/>
  <c r="F54" i="7"/>
  <c r="F55" i="7"/>
  <c r="F56" i="7"/>
  <c r="F57" i="7"/>
  <c r="F58" i="7"/>
  <c r="F59" i="7"/>
  <c r="F60" i="7"/>
  <c r="G60" i="7" s="1"/>
  <c r="F41" i="7"/>
  <c r="D4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C24" i="7" l="1"/>
  <c r="C6" i="7" l="1"/>
  <c r="C9" i="7" l="1"/>
  <c r="C10" i="7"/>
  <c r="C11" i="7"/>
  <c r="C12" i="7"/>
  <c r="C13" i="7"/>
  <c r="C14" i="7"/>
  <c r="C15" i="7"/>
  <c r="C16" i="7"/>
  <c r="C17" i="7"/>
  <c r="C18" i="7"/>
  <c r="C19" i="7"/>
  <c r="C20" i="7"/>
  <c r="C21" i="7"/>
  <c r="C22" i="7"/>
  <c r="C23" i="7"/>
  <c r="C25" i="7"/>
  <c r="C26" i="7"/>
  <c r="C27" i="7"/>
  <c r="C28" i="7"/>
  <c r="C29" i="7"/>
  <c r="C30" i="7"/>
  <c r="C31" i="7"/>
  <c r="C32" i="7"/>
  <c r="C33" i="7"/>
  <c r="C34" i="7"/>
  <c r="C35" i="7"/>
  <c r="C36" i="7"/>
  <c r="E45" i="7" l="1"/>
  <c r="E44" i="7"/>
  <c r="E56" i="7"/>
  <c r="E70" i="7"/>
  <c r="E43" i="7"/>
  <c r="E51" i="7"/>
  <c r="E60" i="7"/>
  <c r="E55" i="7"/>
  <c r="E48" i="7"/>
  <c r="E64" i="7"/>
  <c r="E67" i="7"/>
  <c r="E53" i="7"/>
  <c r="E69" i="7"/>
  <c r="E42" i="7"/>
  <c r="E58" i="7"/>
  <c r="E52" i="7"/>
  <c r="E68" i="7"/>
  <c r="E41" i="7"/>
  <c r="E57" i="7"/>
  <c r="E47" i="7"/>
  <c r="E46" i="7"/>
  <c r="E62" i="7"/>
  <c r="E61" i="7"/>
  <c r="E59" i="7"/>
  <c r="E50" i="7"/>
  <c r="E66" i="7"/>
  <c r="E49" i="7"/>
  <c r="E65" i="7"/>
  <c r="E63" i="7"/>
  <c r="E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8" authorId="0" shapeId="0" xr:uid="{C9D1FC38-188D-4950-A732-00F15DAA969C}">
      <text>
        <r>
          <rPr>
            <b/>
            <sz val="9"/>
            <color indexed="81"/>
            <rFont val="MS P ゴシック"/>
            <family val="3"/>
            <charset val="128"/>
          </rPr>
          <t>リストから選択すると、自動で名称が反映されます。</t>
        </r>
      </text>
    </comment>
    <comment ref="E8" authorId="0" shapeId="0" xr:uid="{92F4968B-6624-4688-9E8C-A31BCE15F5C5}">
      <text>
        <r>
          <rPr>
            <b/>
            <sz val="9"/>
            <color indexed="81"/>
            <rFont val="MS P ゴシック"/>
            <family val="3"/>
            <charset val="128"/>
          </rPr>
          <t>リストから選択すると、自動で氏名が反映されます。
免許番号・氏名入力シートに入力した番号・氏名が反映されます。</t>
        </r>
      </text>
    </comment>
    <comment ref="F13" authorId="0" shapeId="0" xr:uid="{616C2CC8-F1F8-4C0E-AD70-2CE9E69433F6}">
      <text>
        <r>
          <rPr>
            <b/>
            <sz val="9"/>
            <color indexed="81"/>
            <rFont val="MS P ゴシック"/>
            <family val="3"/>
            <charset val="128"/>
          </rPr>
          <t>←必要に応じて、行を増やしてお使いください。（行をコピー・数式貼りつけ）</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2" authorId="0" shapeId="0" xr:uid="{66998E89-14C8-40EE-9C7E-B51881936E50}">
      <text>
        <r>
          <rPr>
            <b/>
            <sz val="9"/>
            <color indexed="81"/>
            <rFont val="MS P ゴシック"/>
            <family val="3"/>
            <charset val="128"/>
          </rPr>
          <t>各自、登録免許番号と氏名をご入力ください。</t>
        </r>
      </text>
    </comment>
  </commentList>
</comments>
</file>

<file path=xl/sharedStrings.xml><?xml version="1.0" encoding="utf-8"?>
<sst xmlns="http://schemas.openxmlformats.org/spreadsheetml/2006/main" count="280" uniqueCount="118">
  <si>
    <t>氏名</t>
    <rPh sb="0" eb="2">
      <t>シメイ</t>
    </rPh>
    <phoneticPr fontId="1"/>
  </si>
  <si>
    <t>日</t>
    <rPh sb="0" eb="1">
      <t>ニチ</t>
    </rPh>
    <phoneticPr fontId="1"/>
  </si>
  <si>
    <t>利用した自然観光資源</t>
    <rPh sb="0" eb="2">
      <t>リヨウ</t>
    </rPh>
    <rPh sb="4" eb="6">
      <t>シゼン</t>
    </rPh>
    <rPh sb="6" eb="8">
      <t>カンコウ</t>
    </rPh>
    <rPh sb="8" eb="10">
      <t>シゲン</t>
    </rPh>
    <phoneticPr fontId="1"/>
  </si>
  <si>
    <t>名称</t>
    <rPh sb="0" eb="2">
      <t>メイショウ</t>
    </rPh>
    <phoneticPr fontId="1"/>
  </si>
  <si>
    <t>免許番号</t>
    <rPh sb="0" eb="2">
      <t>メンキョ</t>
    </rPh>
    <rPh sb="2" eb="4">
      <t>バンゴウ</t>
    </rPh>
    <phoneticPr fontId="1"/>
  </si>
  <si>
    <t>案内した観光案内人</t>
    <rPh sb="0" eb="2">
      <t>アンナイ</t>
    </rPh>
    <rPh sb="4" eb="6">
      <t>カンコウ</t>
    </rPh>
    <rPh sb="6" eb="8">
      <t>アンナイ</t>
    </rPh>
    <rPh sb="8" eb="9">
      <t>ニン</t>
    </rPh>
    <phoneticPr fontId="1"/>
  </si>
  <si>
    <t>案内した人数
（客数：人）</t>
    <rPh sb="0" eb="2">
      <t>アンナイ</t>
    </rPh>
    <rPh sb="4" eb="6">
      <t>ニンズウ</t>
    </rPh>
    <rPh sb="8" eb="10">
      <t>キャクスウ</t>
    </rPh>
    <rPh sb="11" eb="12">
      <t>ニン</t>
    </rPh>
    <phoneticPr fontId="1"/>
  </si>
  <si>
    <t>資源番号</t>
    <rPh sb="0" eb="2">
      <t>シゲン</t>
    </rPh>
    <rPh sb="2" eb="4">
      <t>バンゴウ</t>
    </rPh>
    <phoneticPr fontId="1"/>
  </si>
  <si>
    <t>注　1日に複数の自然観光資源を利用した場合又は複数の観光案内人が案内を行った場合には、適宜行を追加して記載すること。</t>
    <rPh sb="0" eb="1">
      <t>チュウ</t>
    </rPh>
    <rPh sb="3" eb="4">
      <t>ニチ</t>
    </rPh>
    <rPh sb="5" eb="7">
      <t>フクスウ</t>
    </rPh>
    <rPh sb="8" eb="10">
      <t>シゼン</t>
    </rPh>
    <rPh sb="10" eb="12">
      <t>カンコウ</t>
    </rPh>
    <rPh sb="12" eb="14">
      <t>シゲン</t>
    </rPh>
    <rPh sb="15" eb="17">
      <t>リヨウ</t>
    </rPh>
    <rPh sb="19" eb="21">
      <t>バアイ</t>
    </rPh>
    <rPh sb="21" eb="22">
      <t>マタ</t>
    </rPh>
    <rPh sb="23" eb="25">
      <t>フクスウ</t>
    </rPh>
    <rPh sb="26" eb="28">
      <t>カンコウ</t>
    </rPh>
    <rPh sb="28" eb="31">
      <t>アンナイニン</t>
    </rPh>
    <rPh sb="32" eb="34">
      <t>アンナイ</t>
    </rPh>
    <rPh sb="35" eb="36">
      <t>オコナ</t>
    </rPh>
    <rPh sb="38" eb="40">
      <t>バアイ</t>
    </rPh>
    <rPh sb="43" eb="45">
      <t>テキギ</t>
    </rPh>
    <rPh sb="45" eb="46">
      <t>ギョウ</t>
    </rPh>
    <rPh sb="47" eb="49">
      <t>ツイカ</t>
    </rPh>
    <rPh sb="51" eb="53">
      <t>キサイ</t>
    </rPh>
    <phoneticPr fontId="1"/>
  </si>
  <si>
    <t>西表島等における自然観光事業の月別実績内訳書</t>
    <rPh sb="15" eb="17">
      <t>ツキベツ</t>
    </rPh>
    <rPh sb="19" eb="21">
      <t>ウチワケ</t>
    </rPh>
    <rPh sb="21" eb="22">
      <t>ショ</t>
    </rPh>
    <phoneticPr fontId="1"/>
  </si>
  <si>
    <t>別紙４（様式第１０号添付書類）</t>
    <rPh sb="0" eb="2">
      <t>ベッシ</t>
    </rPh>
    <rPh sb="4" eb="6">
      <t>ヨウシキ</t>
    </rPh>
    <rPh sb="6" eb="7">
      <t>ダイ</t>
    </rPh>
    <rPh sb="9" eb="10">
      <t>ゴウ</t>
    </rPh>
    <rPh sb="10" eb="12">
      <t>テンプ</t>
    </rPh>
    <rPh sb="12" eb="14">
      <t>ショルイ</t>
    </rPh>
    <phoneticPr fontId="1"/>
  </si>
  <si>
    <t>2020年</t>
    <rPh sb="4" eb="5">
      <t>ネン</t>
    </rPh>
    <phoneticPr fontId="1"/>
  </si>
  <si>
    <t>10月</t>
    <rPh sb="2" eb="3">
      <t>ツキ</t>
    </rPh>
    <phoneticPr fontId="1"/>
  </si>
  <si>
    <t>2-5</t>
    <phoneticPr fontId="1"/>
  </si>
  <si>
    <t>ユツンの洞窟</t>
    <rPh sb="4" eb="6">
      <t>ドウクツ</t>
    </rPh>
    <phoneticPr fontId="1"/>
  </si>
  <si>
    <t>西表　太郎</t>
    <rPh sb="0" eb="2">
      <t>イリオモテ</t>
    </rPh>
    <rPh sb="3" eb="5">
      <t>タロウ</t>
    </rPh>
    <phoneticPr fontId="1"/>
  </si>
  <si>
    <t>4-1
4-2</t>
    <phoneticPr fontId="1"/>
  </si>
  <si>
    <t>浦内川本流
浦内川支流</t>
    <rPh sb="0" eb="3">
      <t>ウラウチガワ</t>
    </rPh>
    <rPh sb="3" eb="5">
      <t>ホンリュウ</t>
    </rPh>
    <rPh sb="6" eb="9">
      <t>ウラウチガワ</t>
    </rPh>
    <rPh sb="9" eb="11">
      <t>シリュウ</t>
    </rPh>
    <phoneticPr fontId="1"/>
  </si>
  <si>
    <t>2
2</t>
    <phoneticPr fontId="1"/>
  </si>
  <si>
    <t>000-001</t>
    <phoneticPr fontId="1"/>
  </si>
  <si>
    <t>000-001
000-002</t>
    <phoneticPr fontId="1"/>
  </si>
  <si>
    <t>西表　太郎
西表　花子</t>
    <rPh sb="0" eb="2">
      <t>イリオモテ</t>
    </rPh>
    <rPh sb="3" eb="5">
      <t>タロウ</t>
    </rPh>
    <rPh sb="6" eb="8">
      <t>イリオモテ</t>
    </rPh>
    <rPh sb="9" eb="11">
      <t>ハナコ</t>
    </rPh>
    <phoneticPr fontId="1"/>
  </si>
  <si>
    <t>年</t>
    <rPh sb="0" eb="1">
      <t>ネン</t>
    </rPh>
    <phoneticPr fontId="1"/>
  </si>
  <si>
    <t>月</t>
    <rPh sb="0" eb="1">
      <t>ツキ</t>
    </rPh>
    <phoneticPr fontId="1"/>
  </si>
  <si>
    <t>1－1</t>
    <phoneticPr fontId="1"/>
  </si>
  <si>
    <t>仲間川</t>
    <rPh sb="0" eb="3">
      <t>ナカマガワ</t>
    </rPh>
    <phoneticPr fontId="1"/>
  </si>
  <si>
    <t>1－2</t>
  </si>
  <si>
    <t>1－3</t>
  </si>
  <si>
    <t>北船付川</t>
    <rPh sb="0" eb="1">
      <t>キタ</t>
    </rPh>
    <rPh sb="1" eb="2">
      <t>フナ</t>
    </rPh>
    <rPh sb="2" eb="3">
      <t>ツキ</t>
    </rPh>
    <rPh sb="3" eb="4">
      <t>カワ</t>
    </rPh>
    <phoneticPr fontId="1"/>
  </si>
  <si>
    <t>大富歩道</t>
    <rPh sb="0" eb="2">
      <t>オオトミ</t>
    </rPh>
    <rPh sb="2" eb="4">
      <t>ホドウ</t>
    </rPh>
    <phoneticPr fontId="1"/>
  </si>
  <si>
    <t>2－1</t>
    <phoneticPr fontId="1"/>
  </si>
  <si>
    <t>2－2</t>
  </si>
  <si>
    <t>2－3</t>
  </si>
  <si>
    <t>2－4</t>
  </si>
  <si>
    <t>2－5</t>
  </si>
  <si>
    <t>2－6</t>
  </si>
  <si>
    <t>2－7</t>
  </si>
  <si>
    <t>2－8</t>
  </si>
  <si>
    <t>2－9</t>
  </si>
  <si>
    <t>2－10</t>
  </si>
  <si>
    <t>前良川</t>
    <rPh sb="0" eb="1">
      <t>マエ</t>
    </rPh>
    <rPh sb="1" eb="2">
      <t>リョウ</t>
    </rPh>
    <rPh sb="2" eb="3">
      <t>カワ</t>
    </rPh>
    <phoneticPr fontId="1"/>
  </si>
  <si>
    <t>後良川</t>
    <rPh sb="0" eb="1">
      <t>ウシ</t>
    </rPh>
    <rPh sb="1" eb="2">
      <t>リョウ</t>
    </rPh>
    <rPh sb="2" eb="3">
      <t>カワ</t>
    </rPh>
    <phoneticPr fontId="1"/>
  </si>
  <si>
    <t>古見岳登山道</t>
    <rPh sb="0" eb="3">
      <t>コミダケ</t>
    </rPh>
    <rPh sb="3" eb="6">
      <t>トザンドウ</t>
    </rPh>
    <phoneticPr fontId="1"/>
  </si>
  <si>
    <t>ユツン川</t>
    <rPh sb="3" eb="4">
      <t>カワ</t>
    </rPh>
    <phoneticPr fontId="1"/>
  </si>
  <si>
    <t>ユツン川の洞窟</t>
    <rPh sb="3" eb="4">
      <t>カワ</t>
    </rPh>
    <rPh sb="5" eb="7">
      <t>ドウクツ</t>
    </rPh>
    <phoneticPr fontId="1"/>
  </si>
  <si>
    <t>大見謝川</t>
    <rPh sb="0" eb="4">
      <t>オオミジャカワ</t>
    </rPh>
    <phoneticPr fontId="1"/>
  </si>
  <si>
    <t>ゲータ川</t>
    <rPh sb="3" eb="4">
      <t>カワ</t>
    </rPh>
    <phoneticPr fontId="1"/>
  </si>
  <si>
    <t>クーラの洞窟</t>
    <rPh sb="4" eb="6">
      <t>ドウクツ</t>
    </rPh>
    <phoneticPr fontId="1"/>
  </si>
  <si>
    <t>クーラ川</t>
    <rPh sb="3" eb="4">
      <t>カワ</t>
    </rPh>
    <phoneticPr fontId="1"/>
  </si>
  <si>
    <t>ナダラ川</t>
    <rPh sb="3" eb="4">
      <t>カワ</t>
    </rPh>
    <phoneticPr fontId="1"/>
  </si>
  <si>
    <t>3－1</t>
    <phoneticPr fontId="1"/>
  </si>
  <si>
    <t>3－2</t>
  </si>
  <si>
    <t>西田川</t>
    <rPh sb="0" eb="3">
      <t>ニシダカワ</t>
    </rPh>
    <phoneticPr fontId="1"/>
  </si>
  <si>
    <t>ヒナイ川</t>
    <rPh sb="3" eb="4">
      <t>カワ</t>
    </rPh>
    <phoneticPr fontId="1"/>
  </si>
  <si>
    <t>4－1</t>
    <phoneticPr fontId="1"/>
  </si>
  <si>
    <t>4－2</t>
  </si>
  <si>
    <t>4－3</t>
  </si>
  <si>
    <t>4－4</t>
  </si>
  <si>
    <t>4－5</t>
  </si>
  <si>
    <t>4－6</t>
  </si>
  <si>
    <t>浦内川本流</t>
    <rPh sb="0" eb="3">
      <t>ウラウチカワ</t>
    </rPh>
    <rPh sb="3" eb="5">
      <t>ホンリュウ</t>
    </rPh>
    <phoneticPr fontId="1"/>
  </si>
  <si>
    <t>浦内川支流</t>
    <rPh sb="0" eb="3">
      <t>ウラウチカワ</t>
    </rPh>
    <rPh sb="3" eb="5">
      <t>シリュウ</t>
    </rPh>
    <phoneticPr fontId="1"/>
  </si>
  <si>
    <t>浦内川上流歩道</t>
    <rPh sb="0" eb="3">
      <t>ウラウチカワ</t>
    </rPh>
    <rPh sb="3" eb="7">
      <t>ジョウリュウホドウ</t>
    </rPh>
    <phoneticPr fontId="1"/>
  </si>
  <si>
    <t>西表縦走線</t>
    <rPh sb="0" eb="2">
      <t>イリオモテ</t>
    </rPh>
    <rPh sb="2" eb="5">
      <t>ジュウソウセン</t>
    </rPh>
    <phoneticPr fontId="1"/>
  </si>
  <si>
    <t>テドウ山登山道</t>
    <rPh sb="3" eb="4">
      <t>ザン</t>
    </rPh>
    <rPh sb="4" eb="7">
      <t>トザンドウ</t>
    </rPh>
    <phoneticPr fontId="1"/>
  </si>
  <si>
    <t>渓流域</t>
    <rPh sb="0" eb="3">
      <t>ケイリュウイキ</t>
    </rPh>
    <phoneticPr fontId="1"/>
  </si>
  <si>
    <t>5－1</t>
    <phoneticPr fontId="1"/>
  </si>
  <si>
    <t>5－2</t>
  </si>
  <si>
    <t>5－3</t>
  </si>
  <si>
    <t>5－4</t>
  </si>
  <si>
    <t>5－5</t>
  </si>
  <si>
    <t>5－6</t>
  </si>
  <si>
    <t>5－7</t>
  </si>
  <si>
    <t>5－8</t>
  </si>
  <si>
    <t>仲良川</t>
    <rPh sb="0" eb="3">
      <t>ナカラガワ</t>
    </rPh>
    <phoneticPr fontId="1"/>
  </si>
  <si>
    <t>仲良２番川</t>
    <rPh sb="0" eb="1">
      <t>ナカ</t>
    </rPh>
    <rPh sb="1" eb="2">
      <t>リョウ</t>
    </rPh>
    <rPh sb="3" eb="4">
      <t>バン</t>
    </rPh>
    <rPh sb="4" eb="5">
      <t>カワ</t>
    </rPh>
    <phoneticPr fontId="1"/>
  </si>
  <si>
    <t>ミズウチ川</t>
    <rPh sb="4" eb="5">
      <t>カワ</t>
    </rPh>
    <phoneticPr fontId="1"/>
  </si>
  <si>
    <t>ヒドリ川</t>
    <rPh sb="3" eb="4">
      <t>カワ</t>
    </rPh>
    <phoneticPr fontId="1"/>
  </si>
  <si>
    <t>クイラ川</t>
    <rPh sb="3" eb="4">
      <t>カワ</t>
    </rPh>
    <phoneticPr fontId="1"/>
  </si>
  <si>
    <t>ウジェラ川</t>
    <rPh sb="4" eb="5">
      <t>カワ</t>
    </rPh>
    <phoneticPr fontId="1"/>
  </si>
  <si>
    <t>白浜旧道</t>
    <rPh sb="0" eb="4">
      <t>シラハマキュウドウ</t>
    </rPh>
    <phoneticPr fontId="1"/>
  </si>
  <si>
    <t>イダの浜</t>
    <rPh sb="3" eb="4">
      <t>ハマ</t>
    </rPh>
    <phoneticPr fontId="1"/>
  </si>
  <si>
    <t>6</t>
    <phoneticPr fontId="1"/>
  </si>
  <si>
    <t>その他エリア</t>
    <rPh sb="2" eb="3">
      <t>タ</t>
    </rPh>
    <phoneticPr fontId="1"/>
  </si>
  <si>
    <t>資源番号</t>
    <rPh sb="0" eb="4">
      <t>シゲンバンゴウ</t>
    </rPh>
    <phoneticPr fontId="1"/>
  </si>
  <si>
    <t>名称</t>
    <rPh sb="0" eb="2">
      <t>メイショウ</t>
    </rPh>
    <phoneticPr fontId="1"/>
  </si>
  <si>
    <t>免許番号</t>
    <rPh sb="0" eb="4">
      <t>メンキョバンゴウ</t>
    </rPh>
    <phoneticPr fontId="1"/>
  </si>
  <si>
    <t>000-002</t>
  </si>
  <si>
    <t>000-003</t>
  </si>
  <si>
    <t>000-004</t>
  </si>
  <si>
    <t>000-005</t>
  </si>
  <si>
    <t>000-006</t>
  </si>
  <si>
    <t>000-007</t>
  </si>
  <si>
    <t>000-008</t>
  </si>
  <si>
    <t>000-009</t>
  </si>
  <si>
    <t>000-010</t>
  </si>
  <si>
    <t>000-011</t>
  </si>
  <si>
    <t>000-012</t>
  </si>
  <si>
    <t>色の付いたセルは数式が入力されています。</t>
    <rPh sb="0" eb="1">
      <t>イロ</t>
    </rPh>
    <rPh sb="2" eb="3">
      <t>ツ</t>
    </rPh>
    <rPh sb="8" eb="10">
      <t>スウシキ</t>
    </rPh>
    <rPh sb="11" eb="13">
      <t>ニュウリョク</t>
    </rPh>
    <phoneticPr fontId="1"/>
  </si>
  <si>
    <t>000-013</t>
  </si>
  <si>
    <t>000-014</t>
  </si>
  <si>
    <t>000-015</t>
  </si>
  <si>
    <t>000-016</t>
  </si>
  <si>
    <t>000-017</t>
  </si>
  <si>
    <t>000-018</t>
  </si>
  <si>
    <t>000-019</t>
  </si>
  <si>
    <t>(日数)</t>
    <rPh sb="1" eb="3">
      <t>ニッスウ</t>
    </rPh>
    <phoneticPr fontId="1"/>
  </si>
  <si>
    <t>（日数）</t>
    <rPh sb="1" eb="3">
      <t>ニッスウ</t>
    </rPh>
    <phoneticPr fontId="1"/>
  </si>
  <si>
    <t>000-020</t>
    <phoneticPr fontId="1"/>
  </si>
  <si>
    <t>北船付川</t>
    <phoneticPr fontId="1"/>
  </si>
  <si>
    <t>(人数)</t>
    <rPh sb="1" eb="3">
      <t>ニンズウ</t>
    </rPh>
    <phoneticPr fontId="1"/>
  </si>
  <si>
    <t>000-001</t>
  </si>
  <si>
    <t>000-020</t>
  </si>
  <si>
    <t>西表　花子</t>
    <rPh sb="0" eb="2">
      <t>イリオモテ</t>
    </rPh>
    <rPh sb="3" eb="5">
      <t>ハナコ</t>
    </rPh>
    <phoneticPr fontId="1"/>
  </si>
  <si>
    <t>記入・反映例をご参照ください。</t>
    <rPh sb="0" eb="2">
      <t>キニュウ</t>
    </rPh>
    <rPh sb="3" eb="5">
      <t>ハンエイ</t>
    </rPh>
    <rPh sb="5" eb="6">
      <t>レイ</t>
    </rPh>
    <rPh sb="8" eb="10">
      <t>サンショウ</t>
    </rPh>
    <phoneticPr fontId="1"/>
  </si>
  <si>
    <t>←こちらの表には、上の表のデータが反映されます。</t>
    <rPh sb="5" eb="6">
      <t>ヒョウ</t>
    </rPh>
    <rPh sb="9" eb="10">
      <t>ウエ</t>
    </rPh>
    <rPh sb="11" eb="12">
      <t>ヒョウ</t>
    </rPh>
    <rPh sb="17" eb="19">
      <t>ハンエイ</t>
    </rPh>
    <phoneticPr fontId="1"/>
  </si>
  <si>
    <r>
      <t>　</t>
    </r>
    <r>
      <rPr>
        <sz val="11"/>
        <color rgb="FFFF0000"/>
        <rFont val="游ゴシック"/>
        <family val="3"/>
        <charset val="128"/>
        <scheme val="minor"/>
      </rPr>
      <t>資源番号ごとの日数・人数、免許番号ごとの日数・人数が自動計算されます。</t>
    </r>
    <rPh sb="1" eb="5">
      <t>シゲンバンゴウ</t>
    </rPh>
    <rPh sb="8" eb="10">
      <t>ニッスウ</t>
    </rPh>
    <rPh sb="11" eb="13">
      <t>ニンズウ</t>
    </rPh>
    <rPh sb="14" eb="18">
      <t>メンキョバンゴウ</t>
    </rPh>
    <rPh sb="21" eb="23">
      <t>ニッスウ</t>
    </rPh>
    <rPh sb="24" eb="26">
      <t>ニンズウ</t>
    </rPh>
    <rPh sb="27" eb="31">
      <t>ジドウケイサン</t>
    </rPh>
    <phoneticPr fontId="1"/>
  </si>
  <si>
    <t>←こちらには、上の表のデータが反映されます。</t>
    <rPh sb="7" eb="8">
      <t>ウエ</t>
    </rPh>
    <rPh sb="9" eb="10">
      <t>ヒョウ</t>
    </rPh>
    <rPh sb="15" eb="17">
      <t>ハンエイ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</si>
</sst>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b/>
      <sz val="11"/>
      <name val="游ゴシック"/>
      <family val="3"/>
      <charset val="128"/>
      <scheme val="minor"/>
    </font>
    <font>
      <b/>
      <sz val="9"/>
      <color indexed="81"/>
      <name val="MS P ゴシック"/>
      <family val="3"/>
      <charset val="128"/>
    </font>
    <font>
      <sz val="11"/>
      <color rgb="FFFF0000"/>
      <name val="游ゴシック"/>
      <family val="3"/>
      <charset val="128"/>
      <scheme val="minor"/>
    </font>
  </fonts>
  <fills count="5">
    <fill>
      <patternFill patternType="none"/>
    </fill>
    <fill>
      <patternFill patternType="gray125"/>
    </fill>
    <fill>
      <patternFill patternType="solid">
        <fgColor theme="2" tint="-9.9948118533890809E-2"/>
        <bgColor indexed="64"/>
      </patternFill>
    </fill>
    <fill>
      <patternFill patternType="solid">
        <fgColor theme="5" tint="0.79998168889431442"/>
        <bgColor indexed="64"/>
      </patternFill>
    </fill>
    <fill>
      <patternFill patternType="solid">
        <fgColor rgb="FFCCFFFF"/>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auto="1"/>
      </left>
      <right style="medium">
        <color indexed="64"/>
      </right>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style="medium">
        <color indexed="64"/>
      </left>
      <right style="medium">
        <color indexed="64"/>
      </right>
      <top style="medium">
        <color indexed="64"/>
      </top>
      <bottom style="thin">
        <color auto="1"/>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alignment horizontal="left" vertical="center"/>
    </xf>
    <xf numFmtId="0" fontId="2" fillId="2" borderId="1" xfId="0" applyFont="1" applyFill="1"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center"/>
    </xf>
    <xf numFmtId="0" fontId="4" fillId="0" borderId="0" xfId="0" applyFont="1" applyAlignment="1">
      <alignment horizontal="right"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applyAlignment="1">
      <alignment horizontal="right" vertical="center"/>
    </xf>
    <xf numFmtId="0" fontId="0" fillId="0" borderId="5" xfId="0" applyBorder="1">
      <alignment vertical="center"/>
    </xf>
    <xf numFmtId="49" fontId="0" fillId="0" borderId="0" xfId="0" applyNumberFormat="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10" xfId="0" applyNumberFormat="1" applyBorder="1">
      <alignment vertical="center"/>
    </xf>
    <xf numFmtId="49" fontId="0" fillId="0" borderId="11" xfId="0" applyNumberFormat="1" applyBorder="1">
      <alignment vertical="center"/>
    </xf>
    <xf numFmtId="49" fontId="0" fillId="0" borderId="12" xfId="0" applyNumberFormat="1" applyBorder="1">
      <alignment vertical="center"/>
    </xf>
    <xf numFmtId="49" fontId="0" fillId="0" borderId="13" xfId="0" applyNumberFormat="1" applyBorder="1">
      <alignment vertical="center"/>
    </xf>
    <xf numFmtId="49" fontId="0" fillId="3" borderId="7" xfId="0" applyNumberFormat="1" applyFill="1" applyBorder="1">
      <alignment vertical="center"/>
    </xf>
    <xf numFmtId="49" fontId="0" fillId="3" borderId="6" xfId="0" applyNumberFormat="1" applyFill="1" applyBorder="1">
      <alignment vertical="center"/>
    </xf>
    <xf numFmtId="0" fontId="2" fillId="4" borderId="0" xfId="0" applyFont="1" applyFill="1" applyBorder="1" applyAlignment="1">
      <alignment horizontal="left" vertical="center"/>
    </xf>
    <xf numFmtId="0" fontId="2" fillId="4" borderId="0" xfId="0" applyFont="1" applyFill="1">
      <alignment vertical="center"/>
    </xf>
    <xf numFmtId="0" fontId="2" fillId="4" borderId="0" xfId="0" applyFont="1" applyFill="1" applyAlignment="1">
      <alignment vertical="center"/>
    </xf>
    <xf numFmtId="49" fontId="0" fillId="3" borderId="14" xfId="0" applyNumberFormat="1" applyFill="1" applyBorder="1">
      <alignment vertical="center"/>
    </xf>
    <xf numFmtId="49" fontId="0" fillId="3" borderId="15" xfId="0" applyNumberFormat="1" applyFill="1" applyBorder="1">
      <alignment vertical="center"/>
    </xf>
    <xf numFmtId="49" fontId="0" fillId="0" borderId="16" xfId="0" applyNumberFormat="1" applyBorder="1">
      <alignment vertical="center"/>
    </xf>
    <xf numFmtId="49" fontId="0" fillId="0" borderId="17" xfId="0" applyNumberFormat="1" applyBorder="1">
      <alignment vertical="center"/>
    </xf>
    <xf numFmtId="0" fontId="3" fillId="0" borderId="5" xfId="0" applyFont="1" applyFill="1" applyBorder="1" applyAlignment="1">
      <alignment horizontal="left" vertical="distributed" wrapText="1"/>
    </xf>
    <xf numFmtId="0" fontId="7" fillId="0" borderId="0" xfId="0" applyFont="1">
      <alignment vertical="center"/>
    </xf>
    <xf numFmtId="49"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0" fillId="0" borderId="1" xfId="0" applyFont="1" applyBorder="1" applyAlignment="1">
      <alignment horizontal="center" vertical="center"/>
    </xf>
    <xf numFmtId="49" fontId="0" fillId="4"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4" borderId="0" xfId="0" applyFill="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xf>
    <xf numFmtId="0" fontId="0" fillId="0" borderId="2" xfId="0" applyBorder="1" applyAlignment="1">
      <alignment vertical="center" wrapTex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0"/>
  <sheetViews>
    <sheetView zoomScale="96" zoomScaleNormal="96" zoomScaleSheetLayoutView="100" workbookViewId="0">
      <selection activeCell="F3" sqref="F3"/>
    </sheetView>
  </sheetViews>
  <sheetFormatPr defaultRowHeight="18"/>
  <cols>
    <col min="2" max="2" width="9.69921875" customWidth="1"/>
    <col min="3" max="3" width="22.5" customWidth="1"/>
    <col min="4" max="4" width="12.19921875" customWidth="1"/>
    <col min="5" max="5" width="10.59765625" customWidth="1"/>
    <col min="6" max="6" width="20.59765625" customWidth="1"/>
  </cols>
  <sheetData>
    <row r="1" spans="1:12">
      <c r="A1" t="s">
        <v>10</v>
      </c>
    </row>
    <row r="2" spans="1:12">
      <c r="A2" s="1" t="s">
        <v>9</v>
      </c>
    </row>
    <row r="3" spans="1:12">
      <c r="A3" s="13" t="s">
        <v>22</v>
      </c>
      <c r="B3" s="13" t="s">
        <v>23</v>
      </c>
    </row>
    <row r="4" spans="1:12">
      <c r="A4" s="39" t="s">
        <v>1</v>
      </c>
      <c r="B4" s="39" t="s">
        <v>2</v>
      </c>
      <c r="C4" s="39"/>
      <c r="D4" s="41" t="s">
        <v>6</v>
      </c>
      <c r="E4" s="39" t="s">
        <v>5</v>
      </c>
      <c r="F4" s="39"/>
    </row>
    <row r="5" spans="1:12">
      <c r="A5" s="40"/>
      <c r="B5" s="2" t="s">
        <v>7</v>
      </c>
      <c r="C5" s="2" t="s">
        <v>3</v>
      </c>
      <c r="D5" s="42"/>
      <c r="E5" s="2" t="s">
        <v>4</v>
      </c>
      <c r="F5" s="2" t="s">
        <v>0</v>
      </c>
      <c r="H5" s="24" t="s">
        <v>98</v>
      </c>
      <c r="I5" s="25"/>
      <c r="J5" s="25"/>
      <c r="K5" s="25"/>
      <c r="L5" s="25"/>
    </row>
    <row r="6" spans="1:12">
      <c r="A6" s="3">
        <v>1</v>
      </c>
      <c r="B6" s="33"/>
      <c r="C6" s="34" t="str">
        <f>IF(B6="","",VLOOKUP(B6,免許番号・氏名入力シート!A$2:B$31,2,FALSE))</f>
        <v/>
      </c>
      <c r="D6" s="35"/>
      <c r="E6" s="33"/>
      <c r="F6" s="34" t="str">
        <f>IF(E6="","",VLOOKUP(E6,免許番号・氏名入力シート!D$2:E$21,2,FALSE))</f>
        <v/>
      </c>
      <c r="H6" s="26" t="s">
        <v>114</v>
      </c>
      <c r="I6" s="25"/>
      <c r="J6" s="25"/>
      <c r="K6" s="25"/>
      <c r="L6" s="25"/>
    </row>
    <row r="7" spans="1:12">
      <c r="A7" s="3">
        <v>2</v>
      </c>
      <c r="B7" s="33"/>
      <c r="C7" s="34" t="str">
        <f>IF(B7="","",VLOOKUP(B7,免許番号・氏名入力シート!A$2:B$31,2,FALSE))</f>
        <v/>
      </c>
      <c r="D7" s="35"/>
      <c r="E7" s="33"/>
      <c r="F7" s="34" t="str">
        <f>IF(E7="","",VLOOKUP(E7,免許番号・氏名入力シート!D$2:E$21,2,FALSE))</f>
        <v/>
      </c>
    </row>
    <row r="8" spans="1:12">
      <c r="A8" s="3">
        <v>3</v>
      </c>
      <c r="B8" s="33"/>
      <c r="C8" s="34" t="str">
        <f>IF(B8="","",VLOOKUP(B8,免許番号・氏名入力シート!A$2:B$31,2,FALSE))</f>
        <v/>
      </c>
      <c r="D8" s="35"/>
      <c r="E8" s="33"/>
      <c r="F8" s="34" t="str">
        <f>IF(E8="","",VLOOKUP(E8,免許番号・氏名入力シート!D$2:E$21,2,FALSE))</f>
        <v/>
      </c>
    </row>
    <row r="9" spans="1:12">
      <c r="A9" s="3">
        <v>4</v>
      </c>
      <c r="B9" s="33"/>
      <c r="C9" s="34" t="str">
        <f>IF(B9="","",VLOOKUP(B9,免許番号・氏名入力シート!A$2:B$31,2,FALSE))</f>
        <v/>
      </c>
      <c r="D9" s="35"/>
      <c r="E9" s="33"/>
      <c r="F9" s="34" t="str">
        <f>IF(E9="","",VLOOKUP(E9,免許番号・氏名入力シート!D$2:E$21,2,FALSE))</f>
        <v/>
      </c>
    </row>
    <row r="10" spans="1:12">
      <c r="A10" s="3">
        <v>5</v>
      </c>
      <c r="B10" s="33"/>
      <c r="C10" s="34" t="str">
        <f>IF(B10="","",VLOOKUP(B10,免許番号・氏名入力シート!A$2:B$31,2,FALSE))</f>
        <v/>
      </c>
      <c r="D10" s="35"/>
      <c r="E10" s="33"/>
      <c r="F10" s="34" t="str">
        <f>IF(E10="","",VLOOKUP(E10,免許番号・氏名入力シート!D$2:E$21,2,FALSE))</f>
        <v/>
      </c>
    </row>
    <row r="11" spans="1:12">
      <c r="A11" s="3">
        <v>6</v>
      </c>
      <c r="B11" s="33"/>
      <c r="C11" s="34" t="str">
        <f>IF(B11="","",VLOOKUP(B11,免許番号・氏名入力シート!A$2:B$31,2,FALSE))</f>
        <v/>
      </c>
      <c r="D11" s="35"/>
      <c r="E11" s="33"/>
      <c r="F11" s="34" t="str">
        <f>IF(E11="","",VLOOKUP(E11,免許番号・氏名入力シート!D$2:E$21,2,FALSE))</f>
        <v/>
      </c>
    </row>
    <row r="12" spans="1:12">
      <c r="A12" s="3">
        <v>7</v>
      </c>
      <c r="B12" s="33"/>
      <c r="C12" s="34" t="str">
        <f>IF(B12="","",VLOOKUP(B12,免許番号・氏名入力シート!A$2:B$31,2,FALSE))</f>
        <v/>
      </c>
      <c r="D12" s="35"/>
      <c r="E12" s="33"/>
      <c r="F12" s="34" t="str">
        <f>IF(E12="","",VLOOKUP(E12,免許番号・氏名入力シート!D$2:E$21,2,FALSE))</f>
        <v/>
      </c>
    </row>
    <row r="13" spans="1:12">
      <c r="A13" s="3">
        <v>8</v>
      </c>
      <c r="B13" s="36"/>
      <c r="C13" s="34" t="str">
        <f>IF(B13="","",VLOOKUP(B13,免許番号・氏名入力シート!A$2:B$31,2,FALSE))</f>
        <v/>
      </c>
      <c r="D13" s="37"/>
      <c r="E13" s="33"/>
      <c r="F13" s="34" t="str">
        <f>IF(E13="","",VLOOKUP(E13,免許番号・氏名入力シート!D$2:E$21,2,FALSE))</f>
        <v/>
      </c>
    </row>
    <row r="14" spans="1:12">
      <c r="A14" s="3">
        <v>9</v>
      </c>
      <c r="B14" s="33"/>
      <c r="C14" s="34" t="str">
        <f>IF(B14="","",VLOOKUP(B14,免許番号・氏名入力シート!A$2:B$31,2,FALSE))</f>
        <v/>
      </c>
      <c r="D14" s="35"/>
      <c r="E14" s="33"/>
      <c r="F14" s="34" t="str">
        <f>IF(E14="","",VLOOKUP(E14,免許番号・氏名入力シート!D$2:E$21,2,FALSE))</f>
        <v/>
      </c>
    </row>
    <row r="15" spans="1:12">
      <c r="A15" s="3">
        <v>10</v>
      </c>
      <c r="B15" s="33"/>
      <c r="C15" s="34" t="str">
        <f>IF(B15="","",VLOOKUP(B15,免許番号・氏名入力シート!A$2:B$31,2,FALSE))</f>
        <v/>
      </c>
      <c r="D15" s="35"/>
      <c r="E15" s="33"/>
      <c r="F15" s="34" t="str">
        <f>IF(E15="","",VLOOKUP(E15,免許番号・氏名入力シート!D$2:E$21,2,FALSE))</f>
        <v/>
      </c>
    </row>
    <row r="16" spans="1:12">
      <c r="A16" s="3">
        <v>11</v>
      </c>
      <c r="B16" s="33"/>
      <c r="C16" s="34" t="str">
        <f>IF(B16="","",VLOOKUP(B16,免許番号・氏名入力シート!A$2:B$31,2,FALSE))</f>
        <v/>
      </c>
      <c r="D16" s="35"/>
      <c r="E16" s="33"/>
      <c r="F16" s="34" t="str">
        <f>IF(E16="","",VLOOKUP(E16,免許番号・氏名入力シート!D$2:E$21,2,FALSE))</f>
        <v/>
      </c>
    </row>
    <row r="17" spans="1:6">
      <c r="A17" s="3">
        <v>12</v>
      </c>
      <c r="B17" s="33"/>
      <c r="C17" s="34" t="str">
        <f>IF(B17="","",VLOOKUP(B17,免許番号・氏名入力シート!A$2:B$31,2,FALSE))</f>
        <v/>
      </c>
      <c r="D17" s="35"/>
      <c r="E17" s="33"/>
      <c r="F17" s="34" t="str">
        <f>IF(E17="","",VLOOKUP(E17,免許番号・氏名入力シート!D$2:E$21,2,FALSE))</f>
        <v/>
      </c>
    </row>
    <row r="18" spans="1:6">
      <c r="A18" s="3">
        <v>13</v>
      </c>
      <c r="B18" s="33"/>
      <c r="C18" s="34" t="str">
        <f>IF(B18="","",VLOOKUP(B18,免許番号・氏名入力シート!A$2:B$31,2,FALSE))</f>
        <v/>
      </c>
      <c r="D18" s="35"/>
      <c r="E18" s="33"/>
      <c r="F18" s="34" t="str">
        <f>IF(E18="","",VLOOKUP(E18,免許番号・氏名入力シート!D$2:E$21,2,FALSE))</f>
        <v/>
      </c>
    </row>
    <row r="19" spans="1:6">
      <c r="A19" s="3">
        <v>14</v>
      </c>
      <c r="B19" s="33"/>
      <c r="C19" s="34" t="str">
        <f>IF(B19="","",VLOOKUP(B19,免許番号・氏名入力シート!A$2:B$31,2,FALSE))</f>
        <v/>
      </c>
      <c r="D19" s="35"/>
      <c r="E19" s="33"/>
      <c r="F19" s="34" t="str">
        <f>IF(E19="","",VLOOKUP(E19,免許番号・氏名入力シート!D$2:E$21,2,FALSE))</f>
        <v/>
      </c>
    </row>
    <row r="20" spans="1:6">
      <c r="A20" s="3">
        <v>15</v>
      </c>
      <c r="B20" s="33"/>
      <c r="C20" s="34" t="str">
        <f>IF(B20="","",VLOOKUP(B20,免許番号・氏名入力シート!A$2:B$31,2,FALSE))</f>
        <v/>
      </c>
      <c r="D20" s="35"/>
      <c r="E20" s="33"/>
      <c r="F20" s="34" t="str">
        <f>IF(E20="","",VLOOKUP(E20,免許番号・氏名入力シート!D$2:E$21,2,FALSE))</f>
        <v/>
      </c>
    </row>
    <row r="21" spans="1:6">
      <c r="A21" s="3">
        <v>16</v>
      </c>
      <c r="B21" s="33"/>
      <c r="C21" s="34" t="str">
        <f>IF(B21="","",VLOOKUP(B21,免許番号・氏名入力シート!A$2:B$31,2,FALSE))</f>
        <v/>
      </c>
      <c r="D21" s="35"/>
      <c r="E21" s="33"/>
      <c r="F21" s="34" t="str">
        <f>IF(E21="","",VLOOKUP(E21,免許番号・氏名入力シート!D$2:E$21,2,FALSE))</f>
        <v/>
      </c>
    </row>
    <row r="22" spans="1:6">
      <c r="A22" s="3">
        <v>17</v>
      </c>
      <c r="B22" s="33"/>
      <c r="C22" s="34" t="str">
        <f>IF(B22="","",VLOOKUP(B22,免許番号・氏名入力シート!A$2:B$31,2,FALSE))</f>
        <v/>
      </c>
      <c r="D22" s="35"/>
      <c r="E22" s="33"/>
      <c r="F22" s="34" t="str">
        <f>IF(E22="","",VLOOKUP(E22,免許番号・氏名入力シート!D$2:E$21,2,FALSE))</f>
        <v/>
      </c>
    </row>
    <row r="23" spans="1:6">
      <c r="A23" s="3">
        <v>18</v>
      </c>
      <c r="B23" s="33"/>
      <c r="C23" s="34" t="str">
        <f>IF(B23="","",VLOOKUP(B23,免許番号・氏名入力シート!A$2:B$31,2,FALSE))</f>
        <v/>
      </c>
      <c r="D23" s="35"/>
      <c r="E23" s="33"/>
      <c r="F23" s="34" t="str">
        <f>IF(E23="","",VLOOKUP(E23,免許番号・氏名入力シート!D$2:E$21,2,FALSE))</f>
        <v/>
      </c>
    </row>
    <row r="24" spans="1:6">
      <c r="A24" s="3">
        <v>19</v>
      </c>
      <c r="B24" s="33"/>
      <c r="C24" s="34" t="str">
        <f>IF(B24="","",VLOOKUP(B24,免許番号・氏名入力シート!A$2:B$31,2,FALSE))</f>
        <v/>
      </c>
      <c r="D24" s="35"/>
      <c r="E24" s="33"/>
      <c r="F24" s="34" t="str">
        <f>IF(E24="","",VLOOKUP(E24,免許番号・氏名入力シート!D$2:E$21,2,FALSE))</f>
        <v/>
      </c>
    </row>
    <row r="25" spans="1:6">
      <c r="A25" s="3">
        <v>20</v>
      </c>
      <c r="B25" s="33"/>
      <c r="C25" s="34" t="str">
        <f>IF(B25="","",VLOOKUP(B25,免許番号・氏名入力シート!A$2:B$31,2,FALSE))</f>
        <v/>
      </c>
      <c r="D25" s="35"/>
      <c r="E25" s="33"/>
      <c r="F25" s="34" t="str">
        <f>IF(E25="","",VLOOKUP(E25,免許番号・氏名入力シート!D$2:E$21,2,FALSE))</f>
        <v/>
      </c>
    </row>
    <row r="26" spans="1:6">
      <c r="A26" s="3">
        <v>21</v>
      </c>
      <c r="B26" s="33"/>
      <c r="C26" s="34" t="str">
        <f>IF(B26="","",VLOOKUP(B26,免許番号・氏名入力シート!A$2:B$31,2,FALSE))</f>
        <v/>
      </c>
      <c r="D26" s="35"/>
      <c r="E26" s="33"/>
      <c r="F26" s="34" t="str">
        <f>IF(E26="","",VLOOKUP(E26,免許番号・氏名入力シート!D$2:E$21,2,FALSE))</f>
        <v/>
      </c>
    </row>
    <row r="27" spans="1:6">
      <c r="A27" s="3">
        <v>22</v>
      </c>
      <c r="B27" s="33"/>
      <c r="C27" s="34" t="str">
        <f>IF(B27="","",VLOOKUP(B27,免許番号・氏名入力シート!A$2:B$31,2,FALSE))</f>
        <v/>
      </c>
      <c r="D27" s="35"/>
      <c r="E27" s="33"/>
      <c r="F27" s="34" t="str">
        <f>IF(E27="","",VLOOKUP(E27,免許番号・氏名入力シート!D$2:E$21,2,FALSE))</f>
        <v/>
      </c>
    </row>
    <row r="28" spans="1:6">
      <c r="A28" s="3">
        <v>23</v>
      </c>
      <c r="B28" s="33"/>
      <c r="C28" s="34" t="str">
        <f>IF(B28="","",VLOOKUP(B28,免許番号・氏名入力シート!A$2:B$31,2,FALSE))</f>
        <v/>
      </c>
      <c r="D28" s="35"/>
      <c r="E28" s="33"/>
      <c r="F28" s="34" t="str">
        <f>IF(E28="","",VLOOKUP(E28,免許番号・氏名入力シート!D$2:E$21,2,FALSE))</f>
        <v/>
      </c>
    </row>
    <row r="29" spans="1:6">
      <c r="A29" s="3">
        <v>24</v>
      </c>
      <c r="B29" s="33"/>
      <c r="C29" s="34" t="str">
        <f>IF(B29="","",VLOOKUP(B29,免許番号・氏名入力シート!A$2:B$31,2,FALSE))</f>
        <v/>
      </c>
      <c r="D29" s="35"/>
      <c r="E29" s="33"/>
      <c r="F29" s="34" t="str">
        <f>IF(E29="","",VLOOKUP(E29,免許番号・氏名入力シート!D$2:E$21,2,FALSE))</f>
        <v/>
      </c>
    </row>
    <row r="30" spans="1:6">
      <c r="A30" s="3">
        <v>25</v>
      </c>
      <c r="B30" s="33"/>
      <c r="C30" s="34" t="str">
        <f>IF(B30="","",VLOOKUP(B30,免許番号・氏名入力シート!A$2:B$31,2,FALSE))</f>
        <v/>
      </c>
      <c r="D30" s="35"/>
      <c r="E30" s="33"/>
      <c r="F30" s="34" t="str">
        <f>IF(E30="","",VLOOKUP(E30,免許番号・氏名入力シート!D$2:E$21,2,FALSE))</f>
        <v/>
      </c>
    </row>
    <row r="31" spans="1:6">
      <c r="A31" s="3">
        <v>26</v>
      </c>
      <c r="B31" s="33"/>
      <c r="C31" s="34" t="str">
        <f>IF(B31="","",VLOOKUP(B31,免許番号・氏名入力シート!A$2:B$31,2,FALSE))</f>
        <v/>
      </c>
      <c r="D31" s="35"/>
      <c r="E31" s="33"/>
      <c r="F31" s="34" t="str">
        <f>IF(E31="","",VLOOKUP(E31,免許番号・氏名入力シート!D$2:E$21,2,FALSE))</f>
        <v/>
      </c>
    </row>
    <row r="32" spans="1:6">
      <c r="A32" s="3">
        <v>27</v>
      </c>
      <c r="B32" s="33"/>
      <c r="C32" s="34" t="str">
        <f>IF(B32="","",VLOOKUP(B32,免許番号・氏名入力シート!A$2:B$31,2,FALSE))</f>
        <v/>
      </c>
      <c r="D32" s="35"/>
      <c r="E32" s="33"/>
      <c r="F32" s="34" t="str">
        <f>IF(E32="","",VLOOKUP(E32,免許番号・氏名入力シート!D$2:E$21,2,FALSE))</f>
        <v/>
      </c>
    </row>
    <row r="33" spans="1:10">
      <c r="A33" s="3">
        <v>28</v>
      </c>
      <c r="B33" s="33"/>
      <c r="C33" s="34" t="str">
        <f>IF(B33="","",VLOOKUP(B33,免許番号・氏名入力シート!A$2:B$31,2,FALSE))</f>
        <v/>
      </c>
      <c r="D33" s="35"/>
      <c r="E33" s="33"/>
      <c r="F33" s="34" t="str">
        <f>IF(E33="","",VLOOKUP(E33,免許番号・氏名入力シート!D$2:E$21,2,FALSE))</f>
        <v/>
      </c>
    </row>
    <row r="34" spans="1:10">
      <c r="A34" s="3">
        <v>29</v>
      </c>
      <c r="B34" s="33"/>
      <c r="C34" s="34" t="str">
        <f>IF(B34="","",VLOOKUP(B34,免許番号・氏名入力シート!A$2:B$31,2,FALSE))</f>
        <v/>
      </c>
      <c r="D34" s="35"/>
      <c r="E34" s="33"/>
      <c r="F34" s="34" t="str">
        <f>IF(E34="","",VLOOKUP(E34,免許番号・氏名入力シート!D$2:E$21,2,FALSE))</f>
        <v/>
      </c>
    </row>
    <row r="35" spans="1:10">
      <c r="A35" s="3">
        <v>30</v>
      </c>
      <c r="B35" s="33"/>
      <c r="C35" s="34" t="str">
        <f>IF(B35="","",VLOOKUP(B35,免許番号・氏名入力シート!A$2:B$31,2,FALSE))</f>
        <v/>
      </c>
      <c r="D35" s="35"/>
      <c r="E35" s="33"/>
      <c r="F35" s="34" t="str">
        <f>IF(E35="","",VLOOKUP(E35,免許番号・氏名入力シート!D$2:E$21,2,FALSE))</f>
        <v/>
      </c>
    </row>
    <row r="36" spans="1:10">
      <c r="A36" s="4">
        <v>31</v>
      </c>
      <c r="B36" s="33"/>
      <c r="C36" s="34" t="str">
        <f>IF(B36="","",VLOOKUP(B36,免許番号・氏名入力シート!A$2:B$31,2,FALSE))</f>
        <v/>
      </c>
      <c r="D36" s="35"/>
      <c r="E36" s="33"/>
      <c r="F36" s="34" t="str">
        <f>IF(E36="","",VLOOKUP(E36,免許番号・氏名入力シート!D$2:E$21,2,FALSE))</f>
        <v/>
      </c>
    </row>
    <row r="37" spans="1:10" ht="33" customHeight="1">
      <c r="A37" s="43" t="s">
        <v>8</v>
      </c>
      <c r="B37" s="43"/>
      <c r="C37" s="43"/>
      <c r="D37" s="43"/>
      <c r="E37" s="43"/>
      <c r="F37" s="43"/>
    </row>
    <row r="39" spans="1:10" ht="18.600000000000001" thickBot="1"/>
    <row r="40" spans="1:10" ht="18.600000000000001" thickBot="1">
      <c r="B40" s="22" t="s">
        <v>84</v>
      </c>
      <c r="C40" s="23" t="s">
        <v>3</v>
      </c>
      <c r="D40" t="s">
        <v>106</v>
      </c>
      <c r="E40" t="s">
        <v>110</v>
      </c>
      <c r="F40" s="27" t="s">
        <v>86</v>
      </c>
      <c r="G40" t="s">
        <v>107</v>
      </c>
      <c r="H40" t="s">
        <v>110</v>
      </c>
      <c r="J40" s="32" t="s">
        <v>115</v>
      </c>
    </row>
    <row r="41" spans="1:10">
      <c r="B41" s="29" t="s">
        <v>24</v>
      </c>
      <c r="C41" s="30" t="s">
        <v>25</v>
      </c>
      <c r="D41">
        <f>COUNTIF(B$6:B$36,B41)</f>
        <v>0</v>
      </c>
      <c r="E41">
        <f>SUMIF(C$6:C$36,"仲間川",D$6:D$36)</f>
        <v>0</v>
      </c>
      <c r="F41" s="30" t="str">
        <f>免許番号・氏名入力シート!D2</f>
        <v>000-001</v>
      </c>
      <c r="G41">
        <f>COUNTIF(E$6:E$36,F41)</f>
        <v>0</v>
      </c>
      <c r="H41">
        <f>SUMIF(E$6:E$36,"000-001",D$6:D$36)</f>
        <v>0</v>
      </c>
      <c r="J41" t="s">
        <v>116</v>
      </c>
    </row>
    <row r="42" spans="1:10">
      <c r="B42" s="17" t="s">
        <v>26</v>
      </c>
      <c r="C42" s="20" t="s">
        <v>109</v>
      </c>
      <c r="D42">
        <f t="shared" ref="D42:D70" si="0">COUNTIF(B$6:B$36,B42)</f>
        <v>0</v>
      </c>
      <c r="E42">
        <f>SUMIF(C$6:C$36,"北船付川",D$6:D$36)</f>
        <v>0</v>
      </c>
      <c r="F42" s="20" t="str">
        <f>免許番号・氏名入力シート!D3</f>
        <v>000-002</v>
      </c>
      <c r="G42">
        <f t="shared" ref="G42:G60" si="1">COUNTIF(E$6:E$36,F42)</f>
        <v>0</v>
      </c>
      <c r="H42">
        <f>SUMIF(E$6:E$36,"000-002",D$6:D$36)</f>
        <v>0</v>
      </c>
    </row>
    <row r="43" spans="1:10">
      <c r="B43" s="17" t="s">
        <v>27</v>
      </c>
      <c r="C43" s="20" t="s">
        <v>29</v>
      </c>
      <c r="D43">
        <f>COUNTIF(B$6:B$36,B43)</f>
        <v>0</v>
      </c>
      <c r="E43">
        <f>SUMIF(C$6:C$36,"大富歩道",D$6:D$36)</f>
        <v>0</v>
      </c>
      <c r="F43" s="20" t="str">
        <f>免許番号・氏名入力シート!D4</f>
        <v>000-003</v>
      </c>
      <c r="G43">
        <f t="shared" si="1"/>
        <v>0</v>
      </c>
      <c r="H43">
        <f>SUMIF(E$6:E$36,"000-003",D$6:D$36)</f>
        <v>0</v>
      </c>
    </row>
    <row r="44" spans="1:10">
      <c r="B44" s="17" t="s">
        <v>30</v>
      </c>
      <c r="C44" s="20" t="s">
        <v>40</v>
      </c>
      <c r="D44">
        <f t="shared" si="0"/>
        <v>0</v>
      </c>
      <c r="E44">
        <f>SUMIF(C$6:C$36,"前良川",D$6:D$36)</f>
        <v>0</v>
      </c>
      <c r="F44" s="20" t="str">
        <f>免許番号・氏名入力シート!D5</f>
        <v>000-004</v>
      </c>
      <c r="G44">
        <f t="shared" si="1"/>
        <v>0</v>
      </c>
      <c r="H44">
        <f>SUMIF(E$6:E$36,"000-004",D$6:D$36)</f>
        <v>0</v>
      </c>
    </row>
    <row r="45" spans="1:10">
      <c r="B45" s="17" t="s">
        <v>31</v>
      </c>
      <c r="C45" s="20" t="s">
        <v>41</v>
      </c>
      <c r="D45">
        <f t="shared" si="0"/>
        <v>0</v>
      </c>
      <c r="E45">
        <f>SUMIF(C$6:C$36,"後良川",D$6:D$36)</f>
        <v>0</v>
      </c>
      <c r="F45" s="20" t="str">
        <f>免許番号・氏名入力シート!D6</f>
        <v>000-005</v>
      </c>
      <c r="G45">
        <f t="shared" si="1"/>
        <v>0</v>
      </c>
      <c r="H45">
        <f>SUMIF(E$6:E$36,"000-005",D$6:D$36)</f>
        <v>0</v>
      </c>
    </row>
    <row r="46" spans="1:10">
      <c r="B46" s="17" t="s">
        <v>32</v>
      </c>
      <c r="C46" s="20" t="s">
        <v>42</v>
      </c>
      <c r="D46">
        <f t="shared" si="0"/>
        <v>0</v>
      </c>
      <c r="E46">
        <f>SUMIF(C$6:C$36,"古見岳登山道",D$6:D$36)</f>
        <v>0</v>
      </c>
      <c r="F46" s="20" t="str">
        <f>免許番号・氏名入力シート!D7</f>
        <v>000-006</v>
      </c>
      <c r="G46">
        <f t="shared" si="1"/>
        <v>0</v>
      </c>
      <c r="H46">
        <f>SUMIF(E$6:E$36,"000-006",D$6:D$36)</f>
        <v>0</v>
      </c>
    </row>
    <row r="47" spans="1:10">
      <c r="B47" s="17" t="s">
        <v>33</v>
      </c>
      <c r="C47" s="20" t="s">
        <v>43</v>
      </c>
      <c r="D47">
        <f t="shared" si="0"/>
        <v>0</v>
      </c>
      <c r="E47">
        <f>SUMIF(C$6:C$36,"ユツン川",D$6:D$36)</f>
        <v>0</v>
      </c>
      <c r="F47" s="20" t="str">
        <f>免許番号・氏名入力シート!D8</f>
        <v>000-007</v>
      </c>
      <c r="G47">
        <f t="shared" si="1"/>
        <v>0</v>
      </c>
      <c r="H47">
        <f>SUMIF(E$6:E$36,"000-007",D$6:D$36)</f>
        <v>0</v>
      </c>
    </row>
    <row r="48" spans="1:10">
      <c r="B48" s="17" t="s">
        <v>34</v>
      </c>
      <c r="C48" s="20" t="s">
        <v>44</v>
      </c>
      <c r="D48">
        <f t="shared" si="0"/>
        <v>0</v>
      </c>
      <c r="E48">
        <f>SUMIF(C$6:C$36,"ユツン川の洞窟",D$6:D$36)</f>
        <v>0</v>
      </c>
      <c r="F48" s="20" t="str">
        <f>免許番号・氏名入力シート!D9</f>
        <v>000-008</v>
      </c>
      <c r="G48">
        <f t="shared" si="1"/>
        <v>0</v>
      </c>
      <c r="H48">
        <f>SUMIF(E$6:E$36,"000-008",D$6:D$36)</f>
        <v>0</v>
      </c>
    </row>
    <row r="49" spans="2:8">
      <c r="B49" s="17" t="s">
        <v>35</v>
      </c>
      <c r="C49" s="20" t="s">
        <v>45</v>
      </c>
      <c r="D49">
        <f t="shared" si="0"/>
        <v>0</v>
      </c>
      <c r="E49">
        <f>SUMIF(C$6:C$36,"大見謝川",D$6:D$36)</f>
        <v>0</v>
      </c>
      <c r="F49" s="20" t="str">
        <f>免許番号・氏名入力シート!D10</f>
        <v>000-009</v>
      </c>
      <c r="G49">
        <f t="shared" si="1"/>
        <v>0</v>
      </c>
      <c r="H49">
        <f>SUMIF(E$6:E$36,"000-009]",D$6:D$36)</f>
        <v>0</v>
      </c>
    </row>
    <row r="50" spans="2:8">
      <c r="B50" s="17" t="s">
        <v>36</v>
      </c>
      <c r="C50" s="20" t="s">
        <v>46</v>
      </c>
      <c r="D50">
        <f t="shared" si="0"/>
        <v>0</v>
      </c>
      <c r="E50">
        <f>SUMIF(C$6:C$36,"ゲータ川",D$6:D$36)</f>
        <v>0</v>
      </c>
      <c r="F50" s="20" t="str">
        <f>免許番号・氏名入力シート!D11</f>
        <v>000-010</v>
      </c>
      <c r="G50">
        <f t="shared" si="1"/>
        <v>0</v>
      </c>
      <c r="H50">
        <f>SUMIF(E$6:E$36,"000-010",D$6:D$36)</f>
        <v>0</v>
      </c>
    </row>
    <row r="51" spans="2:8">
      <c r="B51" s="17" t="s">
        <v>37</v>
      </c>
      <c r="C51" s="20" t="s">
        <v>47</v>
      </c>
      <c r="D51">
        <f t="shared" si="0"/>
        <v>0</v>
      </c>
      <c r="E51">
        <f>SUMIF(C$6:C$36,"クーラの洞窟",D$6:D$36)</f>
        <v>0</v>
      </c>
      <c r="F51" s="20" t="str">
        <f>免許番号・氏名入力シート!D12</f>
        <v>000-011</v>
      </c>
      <c r="G51">
        <f t="shared" si="1"/>
        <v>0</v>
      </c>
      <c r="H51">
        <f>SUMIF(E$6:E$36,"000-011",D$6:D$36)</f>
        <v>0</v>
      </c>
    </row>
    <row r="52" spans="2:8">
      <c r="B52" s="17" t="s">
        <v>38</v>
      </c>
      <c r="C52" s="20" t="s">
        <v>48</v>
      </c>
      <c r="D52">
        <f t="shared" si="0"/>
        <v>0</v>
      </c>
      <c r="E52">
        <f>SUMIF(C$6:C$36,"クーラ川",D$6:D$36)</f>
        <v>0</v>
      </c>
      <c r="F52" s="20" t="str">
        <f>免許番号・氏名入力シート!D13</f>
        <v>000-012</v>
      </c>
      <c r="G52">
        <f t="shared" si="1"/>
        <v>0</v>
      </c>
      <c r="H52">
        <f>SUMIF(E$6:E$36,"000-012",D$6:D$36)</f>
        <v>0</v>
      </c>
    </row>
    <row r="53" spans="2:8">
      <c r="B53" s="17" t="s">
        <v>39</v>
      </c>
      <c r="C53" s="20" t="s">
        <v>49</v>
      </c>
      <c r="D53">
        <f t="shared" si="0"/>
        <v>0</v>
      </c>
      <c r="E53">
        <f>SUMIF(C$6:C$36,"ナダラ川",D$6:D$36)</f>
        <v>0</v>
      </c>
      <c r="F53" s="20" t="str">
        <f>免許番号・氏名入力シート!D14</f>
        <v>000-013</v>
      </c>
      <c r="G53">
        <f t="shared" si="1"/>
        <v>0</v>
      </c>
      <c r="H53">
        <f>SUMIF(E$6:E$36,"000-013",D$6:D$36)</f>
        <v>0</v>
      </c>
    </row>
    <row r="54" spans="2:8">
      <c r="B54" s="17" t="s">
        <v>50</v>
      </c>
      <c r="C54" s="20" t="s">
        <v>52</v>
      </c>
      <c r="D54">
        <f t="shared" si="0"/>
        <v>0</v>
      </c>
      <c r="E54">
        <f>SUMIF(C$6:C$36,"西田川",D$6:D$36)</f>
        <v>0</v>
      </c>
      <c r="F54" s="20" t="str">
        <f>免許番号・氏名入力シート!D15</f>
        <v>000-014</v>
      </c>
      <c r="G54">
        <f t="shared" si="1"/>
        <v>0</v>
      </c>
      <c r="H54">
        <f>SUMIF(E$6:E$36,"000-014",D$6:D$36)</f>
        <v>0</v>
      </c>
    </row>
    <row r="55" spans="2:8">
      <c r="B55" s="17" t="s">
        <v>51</v>
      </c>
      <c r="C55" s="20" t="s">
        <v>53</v>
      </c>
      <c r="D55">
        <f t="shared" si="0"/>
        <v>0</v>
      </c>
      <c r="E55">
        <f>SUMIF(C$6:C$36,"ヒナイ川",D$6:D$36)</f>
        <v>0</v>
      </c>
      <c r="F55" s="20" t="str">
        <f>免許番号・氏名入力シート!D16</f>
        <v>000-015</v>
      </c>
      <c r="G55">
        <f t="shared" si="1"/>
        <v>0</v>
      </c>
      <c r="H55">
        <f>SUMIF(E$6:E$36,"000-015",D$6:D$36)</f>
        <v>0</v>
      </c>
    </row>
    <row r="56" spans="2:8">
      <c r="B56" s="17" t="s">
        <v>54</v>
      </c>
      <c r="C56" s="20" t="s">
        <v>60</v>
      </c>
      <c r="D56">
        <f t="shared" si="0"/>
        <v>0</v>
      </c>
      <c r="E56">
        <f>SUMIF(C$6:C$36,"浦内川本流",D$6:D$36)</f>
        <v>0</v>
      </c>
      <c r="F56" s="20" t="str">
        <f>免許番号・氏名入力シート!D17</f>
        <v>000-016</v>
      </c>
      <c r="G56">
        <f t="shared" si="1"/>
        <v>0</v>
      </c>
      <c r="H56">
        <f>SUMIF(E$6:E$36,"000-016",D$6:D$36)</f>
        <v>0</v>
      </c>
    </row>
    <row r="57" spans="2:8">
      <c r="B57" s="17" t="s">
        <v>55</v>
      </c>
      <c r="C57" s="20" t="s">
        <v>61</v>
      </c>
      <c r="D57">
        <f t="shared" si="0"/>
        <v>0</v>
      </c>
      <c r="E57">
        <f>SUMIF(C$6:C$36,"浦内川支流",D$6:D$36)</f>
        <v>0</v>
      </c>
      <c r="F57" s="20" t="str">
        <f>免許番号・氏名入力シート!D18</f>
        <v>000-017</v>
      </c>
      <c r="G57">
        <f t="shared" si="1"/>
        <v>0</v>
      </c>
      <c r="H57">
        <f>SUMIF(E$6:E$36,"000-017",D$6:D$36)</f>
        <v>0</v>
      </c>
    </row>
    <row r="58" spans="2:8">
      <c r="B58" s="17" t="s">
        <v>56</v>
      </c>
      <c r="C58" s="20" t="s">
        <v>62</v>
      </c>
      <c r="D58">
        <f t="shared" si="0"/>
        <v>0</v>
      </c>
      <c r="E58">
        <f>SUMIF(C$6:C$36,"浦内川上流歩道",D$6:D$36)</f>
        <v>0</v>
      </c>
      <c r="F58" s="20" t="str">
        <f>免許番号・氏名入力シート!D19</f>
        <v>000-018</v>
      </c>
      <c r="G58">
        <f t="shared" si="1"/>
        <v>0</v>
      </c>
      <c r="H58">
        <f>SUMIF(E$6:E$36,"000-018",D$6:D$36)</f>
        <v>0</v>
      </c>
    </row>
    <row r="59" spans="2:8">
      <c r="B59" s="17" t="s">
        <v>57</v>
      </c>
      <c r="C59" s="20" t="s">
        <v>63</v>
      </c>
      <c r="D59">
        <f t="shared" si="0"/>
        <v>0</v>
      </c>
      <c r="E59">
        <f>SUMIF(C$6:C$36,"西表縦走線",D$6:D$36)</f>
        <v>0</v>
      </c>
      <c r="F59" s="20" t="str">
        <f>免許番号・氏名入力シート!D20</f>
        <v>000-019</v>
      </c>
      <c r="G59">
        <f t="shared" si="1"/>
        <v>0</v>
      </c>
      <c r="H59">
        <f>SUMIF(E$6:E$36,"000-019",D$6:D$36)</f>
        <v>0</v>
      </c>
    </row>
    <row r="60" spans="2:8" ht="18.600000000000001" thickBot="1">
      <c r="B60" s="17" t="s">
        <v>58</v>
      </c>
      <c r="C60" s="20" t="s">
        <v>64</v>
      </c>
      <c r="D60">
        <f t="shared" si="0"/>
        <v>0</v>
      </c>
      <c r="E60">
        <f>SUMIF(C$6:C$36,"テドウ山登山道",D$6:D$36)</f>
        <v>0</v>
      </c>
      <c r="F60" s="21" t="str">
        <f>免許番号・氏名入力シート!D21</f>
        <v>000-020</v>
      </c>
      <c r="G60">
        <f t="shared" si="1"/>
        <v>0</v>
      </c>
      <c r="H60">
        <f>SUMIF(E$6:E$36,"000-020",D$6:D$36)</f>
        <v>0</v>
      </c>
    </row>
    <row r="61" spans="2:8">
      <c r="B61" s="17" t="s">
        <v>59</v>
      </c>
      <c r="C61" s="20" t="s">
        <v>65</v>
      </c>
      <c r="D61">
        <f t="shared" si="0"/>
        <v>0</v>
      </c>
      <c r="E61">
        <f>SUMIF(C$6:C$36,"渓流域",D$6:D$36)</f>
        <v>0</v>
      </c>
      <c r="F61" s="15"/>
    </row>
    <row r="62" spans="2:8">
      <c r="B62" s="17" t="s">
        <v>66</v>
      </c>
      <c r="C62" s="20" t="s">
        <v>74</v>
      </c>
      <c r="D62">
        <f t="shared" si="0"/>
        <v>0</v>
      </c>
      <c r="E62">
        <f>SUMIF(C$6:C$36,"仲良川",D$6:D$36)</f>
        <v>0</v>
      </c>
      <c r="F62" s="15"/>
    </row>
    <row r="63" spans="2:8">
      <c r="B63" s="17" t="s">
        <v>67</v>
      </c>
      <c r="C63" s="20" t="s">
        <v>75</v>
      </c>
      <c r="D63">
        <f t="shared" si="0"/>
        <v>0</v>
      </c>
      <c r="E63">
        <f>SUMIF(C$6:C$36,"仲良２番川",D$6:D$36)</f>
        <v>0</v>
      </c>
      <c r="F63" s="15"/>
    </row>
    <row r="64" spans="2:8">
      <c r="B64" s="17" t="s">
        <v>68</v>
      </c>
      <c r="C64" s="20" t="s">
        <v>76</v>
      </c>
      <c r="D64">
        <f t="shared" si="0"/>
        <v>0</v>
      </c>
      <c r="E64">
        <f>SUMIF(C$6:C$36,"ミズウチ川",D$6:D$36)</f>
        <v>0</v>
      </c>
      <c r="F64" s="15"/>
    </row>
    <row r="65" spans="2:6">
      <c r="B65" s="17" t="s">
        <v>69</v>
      </c>
      <c r="C65" s="20" t="s">
        <v>77</v>
      </c>
      <c r="D65">
        <f t="shared" si="0"/>
        <v>0</v>
      </c>
      <c r="E65">
        <f>SUMIF(C$6:C$36,"ヒドリ川",D$6:D$36)</f>
        <v>0</v>
      </c>
      <c r="F65" s="15"/>
    </row>
    <row r="66" spans="2:6">
      <c r="B66" s="17" t="s">
        <v>70</v>
      </c>
      <c r="C66" s="20" t="s">
        <v>78</v>
      </c>
      <c r="D66">
        <f t="shared" si="0"/>
        <v>0</v>
      </c>
      <c r="E66">
        <f>SUMIF(C$6:C$36,"クイラ川",D$6:D$36)</f>
        <v>0</v>
      </c>
      <c r="F66" s="15"/>
    </row>
    <row r="67" spans="2:6">
      <c r="B67" s="17" t="s">
        <v>71</v>
      </c>
      <c r="C67" s="20" t="s">
        <v>79</v>
      </c>
      <c r="D67">
        <f t="shared" si="0"/>
        <v>0</v>
      </c>
      <c r="E67">
        <f>SUMIF(C$6:C$36,"ウジェラ川",D$6:D$36)</f>
        <v>0</v>
      </c>
    </row>
    <row r="68" spans="2:6">
      <c r="B68" s="17" t="s">
        <v>72</v>
      </c>
      <c r="C68" s="20" t="s">
        <v>80</v>
      </c>
      <c r="D68">
        <f t="shared" si="0"/>
        <v>0</v>
      </c>
      <c r="E68">
        <f>SUMIF(C$6:C$36,"白浜旧道",D$6:D$36)</f>
        <v>0</v>
      </c>
    </row>
    <row r="69" spans="2:6">
      <c r="B69" s="17" t="s">
        <v>73</v>
      </c>
      <c r="C69" s="20" t="s">
        <v>81</v>
      </c>
      <c r="D69">
        <f t="shared" si="0"/>
        <v>0</v>
      </c>
      <c r="E69">
        <f>SUMIF(C$6:C$36,"イダの浜",D$6:D$36)</f>
        <v>0</v>
      </c>
    </row>
    <row r="70" spans="2:6" ht="18.600000000000001" thickBot="1">
      <c r="B70" s="18" t="s">
        <v>82</v>
      </c>
      <c r="C70" s="21" t="s">
        <v>83</v>
      </c>
      <c r="D70">
        <f t="shared" si="0"/>
        <v>0</v>
      </c>
      <c r="E70">
        <f>SUMIF(C$6:C$36,"その他エリア",D$6:D$36)</f>
        <v>0</v>
      </c>
    </row>
  </sheetData>
  <mergeCells count="5">
    <mergeCell ref="A4:A5"/>
    <mergeCell ref="B4:C4"/>
    <mergeCell ref="E4:F4"/>
    <mergeCell ref="D4:D5"/>
    <mergeCell ref="A37:F37"/>
  </mergeCells>
  <phoneticPr fontId="1"/>
  <pageMargins left="0.51181102362204722" right="0.5118110236220472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338CBA3-763C-4628-A0DD-82164DFF5FFA}">
          <x14:formula1>
            <xm:f>免許番号・氏名入力シート!$A$2:$A$31</xm:f>
          </x14:formula1>
          <xm:sqref>B6:B36</xm:sqref>
        </x14:dataValidation>
        <x14:dataValidation type="list" allowBlank="1" showInputMessage="1" showErrorMessage="1" xr:uid="{9BA99B39-FA5C-49D5-95C0-B1B763BB8C74}">
          <x14:formula1>
            <xm:f>免許番号・氏名入力シート!$D$2:$D$21</xm:f>
          </x14:formula1>
          <xm:sqref>E6:E36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tabSelected="1" zoomScale="99" zoomScaleNormal="99" zoomScaleSheetLayoutView="100" workbookViewId="0">
      <selection activeCell="J20" sqref="J20"/>
    </sheetView>
  </sheetViews>
  <sheetFormatPr defaultRowHeight="18"/>
  <cols>
    <col min="2" max="2" width="9.69921875" customWidth="1"/>
    <col min="3" max="3" width="22.5" customWidth="1"/>
    <col min="4" max="4" width="12.19921875" customWidth="1"/>
    <col min="5" max="5" width="10.59765625" customWidth="1"/>
    <col min="6" max="6" width="20.59765625" customWidth="1"/>
    <col min="7" max="7" width="13.69921875" customWidth="1"/>
  </cols>
  <sheetData>
    <row r="1" spans="1:7">
      <c r="A1" t="s">
        <v>10</v>
      </c>
    </row>
    <row r="2" spans="1:7">
      <c r="A2" s="1" t="s">
        <v>9</v>
      </c>
    </row>
    <row r="3" spans="1:7">
      <c r="A3" s="5" t="s">
        <v>11</v>
      </c>
      <c r="B3" s="5" t="s">
        <v>12</v>
      </c>
    </row>
    <row r="4" spans="1:7">
      <c r="A4" s="39" t="s">
        <v>1</v>
      </c>
      <c r="B4" s="39" t="s">
        <v>2</v>
      </c>
      <c r="C4" s="39"/>
      <c r="D4" s="41" t="s">
        <v>6</v>
      </c>
      <c r="E4" s="39" t="s">
        <v>5</v>
      </c>
      <c r="F4" s="39"/>
    </row>
    <row r="5" spans="1:7">
      <c r="A5" s="40"/>
      <c r="B5" s="12" t="s">
        <v>7</v>
      </c>
      <c r="C5" s="12" t="s">
        <v>3</v>
      </c>
      <c r="D5" s="42"/>
      <c r="E5" s="12" t="s">
        <v>4</v>
      </c>
      <c r="F5" s="12" t="s">
        <v>0</v>
      </c>
    </row>
    <row r="6" spans="1:7">
      <c r="A6" s="3">
        <v>1</v>
      </c>
      <c r="B6" s="6"/>
      <c r="C6" s="7"/>
      <c r="D6" s="7"/>
      <c r="E6" s="6"/>
      <c r="F6" s="7"/>
    </row>
    <row r="7" spans="1:7">
      <c r="A7" s="3">
        <v>2</v>
      </c>
      <c r="B7" s="6"/>
      <c r="C7" s="7"/>
      <c r="D7" s="7"/>
      <c r="E7" s="6"/>
      <c r="F7" s="7"/>
    </row>
    <row r="8" spans="1:7">
      <c r="A8" s="3">
        <v>3</v>
      </c>
      <c r="B8" s="8" t="s">
        <v>13</v>
      </c>
      <c r="C8" s="9" t="s">
        <v>14</v>
      </c>
      <c r="D8" s="9">
        <v>3</v>
      </c>
      <c r="E8" s="8" t="s">
        <v>19</v>
      </c>
      <c r="F8" s="9" t="s">
        <v>15</v>
      </c>
    </row>
    <row r="9" spans="1:7">
      <c r="A9" s="3">
        <v>4</v>
      </c>
      <c r="B9" s="6"/>
      <c r="C9" s="7"/>
      <c r="D9" s="7"/>
      <c r="E9" s="6"/>
      <c r="F9" s="7"/>
    </row>
    <row r="10" spans="1:7">
      <c r="A10" s="3">
        <v>5</v>
      </c>
      <c r="B10" s="6"/>
      <c r="C10" s="7"/>
      <c r="D10" s="7"/>
      <c r="E10" s="6"/>
      <c r="F10" s="7"/>
    </row>
    <row r="11" spans="1:7">
      <c r="A11" s="3">
        <v>6</v>
      </c>
      <c r="B11" s="6"/>
      <c r="C11" s="7"/>
      <c r="D11" s="7"/>
      <c r="E11" s="6"/>
      <c r="F11" s="7"/>
    </row>
    <row r="12" spans="1:7">
      <c r="A12" s="3">
        <v>7</v>
      </c>
      <c r="B12" s="6"/>
      <c r="C12" s="7"/>
      <c r="D12" s="7"/>
      <c r="E12" s="6"/>
      <c r="F12" s="7"/>
      <c r="G12" s="14"/>
    </row>
    <row r="13" spans="1:7" ht="36">
      <c r="A13" s="3">
        <v>8</v>
      </c>
      <c r="B13" s="10" t="s">
        <v>16</v>
      </c>
      <c r="C13" s="11" t="s">
        <v>17</v>
      </c>
      <c r="D13" s="11" t="s">
        <v>18</v>
      </c>
      <c r="E13" s="10" t="s">
        <v>20</v>
      </c>
      <c r="F13" s="11" t="s">
        <v>21</v>
      </c>
      <c r="G13" s="31"/>
    </row>
    <row r="14" spans="1:7">
      <c r="A14" s="3">
        <v>9</v>
      </c>
      <c r="B14" s="6"/>
      <c r="C14" s="7"/>
      <c r="D14" s="7"/>
      <c r="E14" s="6"/>
      <c r="F14" s="7"/>
      <c r="G14" s="14"/>
    </row>
    <row r="15" spans="1:7">
      <c r="A15" s="3">
        <v>30</v>
      </c>
      <c r="B15" s="6"/>
      <c r="C15" s="7"/>
      <c r="D15" s="7"/>
      <c r="E15" s="6"/>
      <c r="F15" s="7"/>
    </row>
    <row r="16" spans="1:7">
      <c r="A16" s="4">
        <v>31</v>
      </c>
      <c r="B16" s="6"/>
      <c r="C16" s="7"/>
      <c r="D16" s="7"/>
      <c r="E16" s="6"/>
      <c r="F16" s="7"/>
    </row>
    <row r="17" spans="1:14" ht="33" customHeight="1">
      <c r="A17" s="43" t="s">
        <v>8</v>
      </c>
      <c r="B17" s="43"/>
      <c r="C17" s="43"/>
      <c r="D17" s="43"/>
      <c r="E17" s="43"/>
      <c r="F17" s="43"/>
    </row>
    <row r="18" spans="1:14" ht="18.600000000000001" thickBot="1"/>
    <row r="19" spans="1:14" ht="18.600000000000001" thickBot="1">
      <c r="B19" s="22" t="s">
        <v>84</v>
      </c>
      <c r="C19" s="23" t="s">
        <v>3</v>
      </c>
      <c r="D19" t="s">
        <v>106</v>
      </c>
      <c r="E19" t="s">
        <v>110</v>
      </c>
      <c r="F19" s="23" t="s">
        <v>86</v>
      </c>
      <c r="G19" t="s">
        <v>107</v>
      </c>
      <c r="H19" t="s">
        <v>110</v>
      </c>
      <c r="J19" s="25" t="s">
        <v>117</v>
      </c>
      <c r="K19" s="25"/>
      <c r="L19" s="25"/>
      <c r="M19" s="25"/>
      <c r="N19" s="25"/>
    </row>
    <row r="20" spans="1:14">
      <c r="B20" s="29" t="s">
        <v>24</v>
      </c>
      <c r="C20" s="30" t="s">
        <v>25</v>
      </c>
      <c r="D20">
        <v>0</v>
      </c>
      <c r="E20">
        <v>0</v>
      </c>
      <c r="F20" s="30" t="s">
        <v>111</v>
      </c>
      <c r="G20" s="38">
        <v>2</v>
      </c>
      <c r="H20" s="38">
        <v>5</v>
      </c>
    </row>
    <row r="21" spans="1:14">
      <c r="B21" s="17" t="s">
        <v>26</v>
      </c>
      <c r="C21" s="20" t="s">
        <v>109</v>
      </c>
      <c r="D21">
        <v>0</v>
      </c>
      <c r="E21">
        <v>0</v>
      </c>
      <c r="F21" s="20" t="s">
        <v>87</v>
      </c>
      <c r="G21" s="38">
        <v>1</v>
      </c>
      <c r="H21" s="38">
        <v>2</v>
      </c>
    </row>
    <row r="22" spans="1:14">
      <c r="B22" s="17" t="s">
        <v>27</v>
      </c>
      <c r="C22" s="20" t="s">
        <v>29</v>
      </c>
      <c r="D22">
        <v>0</v>
      </c>
      <c r="E22">
        <v>0</v>
      </c>
      <c r="F22" s="20" t="s">
        <v>88</v>
      </c>
      <c r="G22">
        <v>0</v>
      </c>
      <c r="H22">
        <v>0</v>
      </c>
    </row>
    <row r="23" spans="1:14">
      <c r="B23" s="17" t="s">
        <v>30</v>
      </c>
      <c r="C23" s="20" t="s">
        <v>40</v>
      </c>
      <c r="D23">
        <v>0</v>
      </c>
      <c r="E23">
        <v>0</v>
      </c>
      <c r="F23" s="20" t="s">
        <v>89</v>
      </c>
      <c r="G23">
        <v>0</v>
      </c>
      <c r="H23">
        <v>0</v>
      </c>
    </row>
    <row r="24" spans="1:14">
      <c r="B24" s="17" t="s">
        <v>31</v>
      </c>
      <c r="C24" s="20" t="s">
        <v>41</v>
      </c>
      <c r="D24">
        <v>0</v>
      </c>
      <c r="E24">
        <v>0</v>
      </c>
      <c r="F24" s="20" t="s">
        <v>90</v>
      </c>
      <c r="G24">
        <v>0</v>
      </c>
      <c r="H24">
        <v>0</v>
      </c>
    </row>
    <row r="25" spans="1:14">
      <c r="B25" s="17" t="s">
        <v>32</v>
      </c>
      <c r="C25" s="20" t="s">
        <v>42</v>
      </c>
      <c r="D25">
        <v>0</v>
      </c>
      <c r="E25">
        <v>0</v>
      </c>
      <c r="F25" s="20" t="s">
        <v>91</v>
      </c>
      <c r="G25">
        <v>0</v>
      </c>
      <c r="H25">
        <v>0</v>
      </c>
    </row>
    <row r="26" spans="1:14">
      <c r="B26" s="17" t="s">
        <v>33</v>
      </c>
      <c r="C26" s="20" t="s">
        <v>43</v>
      </c>
      <c r="D26">
        <v>0</v>
      </c>
      <c r="E26">
        <v>0</v>
      </c>
      <c r="F26" s="20" t="s">
        <v>92</v>
      </c>
      <c r="G26">
        <v>0</v>
      </c>
      <c r="H26">
        <v>0</v>
      </c>
    </row>
    <row r="27" spans="1:14">
      <c r="B27" s="17" t="s">
        <v>34</v>
      </c>
      <c r="C27" s="20" t="s">
        <v>44</v>
      </c>
      <c r="D27" s="38">
        <v>1</v>
      </c>
      <c r="E27" s="38">
        <v>3</v>
      </c>
      <c r="F27" s="20" t="s">
        <v>93</v>
      </c>
      <c r="G27">
        <v>0</v>
      </c>
      <c r="H27">
        <v>0</v>
      </c>
    </row>
    <row r="28" spans="1:14">
      <c r="B28" s="17" t="s">
        <v>35</v>
      </c>
      <c r="C28" s="20" t="s">
        <v>45</v>
      </c>
      <c r="D28">
        <v>0</v>
      </c>
      <c r="E28">
        <v>0</v>
      </c>
      <c r="F28" s="20" t="s">
        <v>94</v>
      </c>
      <c r="G28">
        <v>0</v>
      </c>
      <c r="H28">
        <v>0</v>
      </c>
    </row>
    <row r="29" spans="1:14">
      <c r="B29" s="17" t="s">
        <v>36</v>
      </c>
      <c r="C29" s="20" t="s">
        <v>46</v>
      </c>
      <c r="D29">
        <v>0</v>
      </c>
      <c r="E29">
        <v>0</v>
      </c>
      <c r="F29" s="20" t="s">
        <v>95</v>
      </c>
      <c r="G29">
        <v>0</v>
      </c>
      <c r="H29">
        <v>0</v>
      </c>
    </row>
    <row r="30" spans="1:14">
      <c r="B30" s="17" t="s">
        <v>37</v>
      </c>
      <c r="C30" s="20" t="s">
        <v>47</v>
      </c>
      <c r="D30">
        <v>0</v>
      </c>
      <c r="E30">
        <v>0</v>
      </c>
      <c r="F30" s="20" t="s">
        <v>96</v>
      </c>
      <c r="G30">
        <v>0</v>
      </c>
      <c r="H30">
        <v>0</v>
      </c>
    </row>
    <row r="31" spans="1:14">
      <c r="B31" s="17" t="s">
        <v>38</v>
      </c>
      <c r="C31" s="20" t="s">
        <v>48</v>
      </c>
      <c r="D31">
        <v>0</v>
      </c>
      <c r="E31">
        <v>0</v>
      </c>
      <c r="F31" s="20" t="s">
        <v>97</v>
      </c>
      <c r="G31">
        <v>0</v>
      </c>
      <c r="H31">
        <v>0</v>
      </c>
    </row>
    <row r="32" spans="1:14">
      <c r="B32" s="17" t="s">
        <v>39</v>
      </c>
      <c r="C32" s="20" t="s">
        <v>49</v>
      </c>
      <c r="D32">
        <v>0</v>
      </c>
      <c r="E32">
        <v>0</v>
      </c>
      <c r="F32" s="20" t="s">
        <v>99</v>
      </c>
      <c r="G32">
        <v>0</v>
      </c>
      <c r="H32">
        <v>0</v>
      </c>
    </row>
    <row r="33" spans="2:8">
      <c r="B33" s="17" t="s">
        <v>50</v>
      </c>
      <c r="C33" s="20" t="s">
        <v>52</v>
      </c>
      <c r="D33">
        <v>0</v>
      </c>
      <c r="E33">
        <v>0</v>
      </c>
      <c r="F33" s="20" t="s">
        <v>100</v>
      </c>
      <c r="G33">
        <v>0</v>
      </c>
      <c r="H33">
        <v>0</v>
      </c>
    </row>
    <row r="34" spans="2:8">
      <c r="B34" s="17" t="s">
        <v>51</v>
      </c>
      <c r="C34" s="20" t="s">
        <v>53</v>
      </c>
      <c r="D34">
        <v>0</v>
      </c>
      <c r="E34">
        <v>0</v>
      </c>
      <c r="F34" s="20" t="s">
        <v>101</v>
      </c>
      <c r="G34">
        <v>0</v>
      </c>
      <c r="H34">
        <v>0</v>
      </c>
    </row>
    <row r="35" spans="2:8">
      <c r="B35" s="17" t="s">
        <v>54</v>
      </c>
      <c r="C35" s="20" t="s">
        <v>60</v>
      </c>
      <c r="D35" s="38">
        <v>1</v>
      </c>
      <c r="E35" s="38">
        <v>2</v>
      </c>
      <c r="F35" s="20" t="s">
        <v>102</v>
      </c>
      <c r="G35">
        <v>0</v>
      </c>
      <c r="H35">
        <v>0</v>
      </c>
    </row>
    <row r="36" spans="2:8">
      <c r="B36" s="17" t="s">
        <v>55</v>
      </c>
      <c r="C36" s="20" t="s">
        <v>61</v>
      </c>
      <c r="D36" s="38">
        <v>1</v>
      </c>
      <c r="E36" s="38">
        <v>2</v>
      </c>
      <c r="F36" s="20" t="s">
        <v>103</v>
      </c>
      <c r="G36">
        <v>0</v>
      </c>
      <c r="H36">
        <v>0</v>
      </c>
    </row>
    <row r="37" spans="2:8">
      <c r="B37" s="17" t="s">
        <v>56</v>
      </c>
      <c r="C37" s="20" t="s">
        <v>62</v>
      </c>
      <c r="D37">
        <v>0</v>
      </c>
      <c r="E37">
        <v>0</v>
      </c>
      <c r="F37" s="20" t="s">
        <v>104</v>
      </c>
      <c r="G37">
        <v>0</v>
      </c>
      <c r="H37">
        <v>0</v>
      </c>
    </row>
    <row r="38" spans="2:8">
      <c r="B38" s="17" t="s">
        <v>57</v>
      </c>
      <c r="C38" s="20" t="s">
        <v>63</v>
      </c>
      <c r="D38">
        <v>0</v>
      </c>
      <c r="E38">
        <v>0</v>
      </c>
      <c r="F38" s="20" t="s">
        <v>105</v>
      </c>
      <c r="G38">
        <v>0</v>
      </c>
      <c r="H38">
        <v>0</v>
      </c>
    </row>
    <row r="39" spans="2:8" ht="18.600000000000001" thickBot="1">
      <c r="B39" s="17" t="s">
        <v>58</v>
      </c>
      <c r="C39" s="20" t="s">
        <v>64</v>
      </c>
      <c r="D39">
        <v>0</v>
      </c>
      <c r="E39">
        <v>0</v>
      </c>
      <c r="F39" s="21" t="s">
        <v>112</v>
      </c>
      <c r="G39">
        <v>0</v>
      </c>
      <c r="H39">
        <v>0</v>
      </c>
    </row>
    <row r="40" spans="2:8">
      <c r="B40" s="17" t="s">
        <v>59</v>
      </c>
      <c r="C40" s="20" t="s">
        <v>65</v>
      </c>
      <c r="D40">
        <v>0</v>
      </c>
      <c r="E40">
        <v>0</v>
      </c>
      <c r="F40" s="15"/>
    </row>
    <row r="41" spans="2:8">
      <c r="B41" s="17" t="s">
        <v>66</v>
      </c>
      <c r="C41" s="20" t="s">
        <v>74</v>
      </c>
      <c r="D41">
        <v>0</v>
      </c>
      <c r="E41">
        <v>0</v>
      </c>
      <c r="F41" s="15"/>
    </row>
    <row r="42" spans="2:8">
      <c r="B42" s="17" t="s">
        <v>67</v>
      </c>
      <c r="C42" s="20" t="s">
        <v>75</v>
      </c>
      <c r="D42">
        <v>0</v>
      </c>
      <c r="E42">
        <v>0</v>
      </c>
      <c r="F42" s="15"/>
    </row>
    <row r="43" spans="2:8">
      <c r="B43" s="17" t="s">
        <v>68</v>
      </c>
      <c r="C43" s="20" t="s">
        <v>76</v>
      </c>
      <c r="D43">
        <v>0</v>
      </c>
      <c r="E43">
        <v>0</v>
      </c>
      <c r="F43" s="15"/>
    </row>
    <row r="44" spans="2:8">
      <c r="B44" s="17" t="s">
        <v>69</v>
      </c>
      <c r="C44" s="20" t="s">
        <v>77</v>
      </c>
      <c r="D44">
        <v>0</v>
      </c>
      <c r="E44">
        <v>0</v>
      </c>
      <c r="F44" s="15"/>
    </row>
    <row r="45" spans="2:8">
      <c r="B45" s="17" t="s">
        <v>70</v>
      </c>
      <c r="C45" s="20" t="s">
        <v>78</v>
      </c>
      <c r="D45">
        <v>0</v>
      </c>
      <c r="E45">
        <v>0</v>
      </c>
      <c r="F45" s="15"/>
    </row>
    <row r="46" spans="2:8">
      <c r="B46" s="17" t="s">
        <v>71</v>
      </c>
      <c r="C46" s="20" t="s">
        <v>79</v>
      </c>
      <c r="D46">
        <v>0</v>
      </c>
      <c r="E46">
        <v>0</v>
      </c>
    </row>
    <row r="47" spans="2:8">
      <c r="B47" s="17" t="s">
        <v>72</v>
      </c>
      <c r="C47" s="20" t="s">
        <v>80</v>
      </c>
      <c r="D47">
        <v>0</v>
      </c>
      <c r="E47">
        <v>0</v>
      </c>
    </row>
    <row r="48" spans="2:8">
      <c r="B48" s="17" t="s">
        <v>73</v>
      </c>
      <c r="C48" s="20" t="s">
        <v>81</v>
      </c>
      <c r="D48">
        <v>0</v>
      </c>
      <c r="E48">
        <v>0</v>
      </c>
    </row>
    <row r="49" spans="2:5" ht="18.600000000000001" thickBot="1">
      <c r="B49" s="18" t="s">
        <v>82</v>
      </c>
      <c r="C49" s="21" t="s">
        <v>83</v>
      </c>
      <c r="D49">
        <v>0</v>
      </c>
      <c r="E49">
        <v>0</v>
      </c>
    </row>
  </sheetData>
  <mergeCells count="5">
    <mergeCell ref="A4:A5"/>
    <mergeCell ref="B4:C4"/>
    <mergeCell ref="D4:D5"/>
    <mergeCell ref="E4:F4"/>
    <mergeCell ref="A17:F17"/>
  </mergeCells>
  <phoneticPr fontId="1"/>
  <pageMargins left="0.51181102362204722" right="0.5118110236220472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88D67-7781-4001-9CFB-58C22E001381}">
  <dimension ref="A1:E31"/>
  <sheetViews>
    <sheetView workbookViewId="0">
      <selection activeCell="E4" sqref="E4"/>
    </sheetView>
  </sheetViews>
  <sheetFormatPr defaultRowHeight="18"/>
  <cols>
    <col min="1" max="1" width="8.796875" style="15"/>
    <col min="2" max="2" width="15.09765625" style="15" customWidth="1"/>
    <col min="3" max="3" width="8.796875" style="15"/>
    <col min="4" max="4" width="14.59765625" style="15" customWidth="1"/>
    <col min="5" max="5" width="18" style="15" customWidth="1"/>
    <col min="6" max="7" width="8.796875" style="15"/>
    <col min="8" max="8" width="13.5" style="15" customWidth="1"/>
    <col min="9" max="9" width="8.796875" style="15"/>
    <col min="10" max="10" width="10.59765625" style="15" customWidth="1"/>
    <col min="11" max="16384" width="8.796875" style="15"/>
  </cols>
  <sheetData>
    <row r="1" spans="1:5" ht="18.600000000000001" thickBot="1">
      <c r="A1" s="22" t="s">
        <v>84</v>
      </c>
      <c r="B1" s="23" t="s">
        <v>85</v>
      </c>
      <c r="D1" s="27" t="s">
        <v>86</v>
      </c>
      <c r="E1" s="28" t="s">
        <v>0</v>
      </c>
    </row>
    <row r="2" spans="1:5">
      <c r="A2" s="16" t="s">
        <v>24</v>
      </c>
      <c r="B2" s="19" t="s">
        <v>25</v>
      </c>
      <c r="D2" s="29" t="s">
        <v>19</v>
      </c>
      <c r="E2" s="30" t="s">
        <v>15</v>
      </c>
    </row>
    <row r="3" spans="1:5">
      <c r="A3" s="17" t="s">
        <v>26</v>
      </c>
      <c r="B3" s="20" t="s">
        <v>28</v>
      </c>
      <c r="D3" s="17" t="s">
        <v>87</v>
      </c>
      <c r="E3" s="20" t="s">
        <v>113</v>
      </c>
    </row>
    <row r="4" spans="1:5">
      <c r="A4" s="17" t="s">
        <v>27</v>
      </c>
      <c r="B4" s="20" t="s">
        <v>29</v>
      </c>
      <c r="D4" s="17" t="s">
        <v>88</v>
      </c>
      <c r="E4" s="20"/>
    </row>
    <row r="5" spans="1:5">
      <c r="A5" s="17" t="s">
        <v>30</v>
      </c>
      <c r="B5" s="20" t="s">
        <v>40</v>
      </c>
      <c r="D5" s="17" t="s">
        <v>89</v>
      </c>
      <c r="E5" s="20"/>
    </row>
    <row r="6" spans="1:5">
      <c r="A6" s="17" t="s">
        <v>31</v>
      </c>
      <c r="B6" s="20" t="s">
        <v>41</v>
      </c>
      <c r="D6" s="17" t="s">
        <v>90</v>
      </c>
      <c r="E6" s="20"/>
    </row>
    <row r="7" spans="1:5">
      <c r="A7" s="17" t="s">
        <v>32</v>
      </c>
      <c r="B7" s="20" t="s">
        <v>42</v>
      </c>
      <c r="D7" s="17" t="s">
        <v>91</v>
      </c>
      <c r="E7" s="20"/>
    </row>
    <row r="8" spans="1:5">
      <c r="A8" s="17" t="s">
        <v>33</v>
      </c>
      <c r="B8" s="20" t="s">
        <v>43</v>
      </c>
      <c r="D8" s="17" t="s">
        <v>92</v>
      </c>
      <c r="E8" s="20"/>
    </row>
    <row r="9" spans="1:5">
      <c r="A9" s="17" t="s">
        <v>34</v>
      </c>
      <c r="B9" s="20" t="s">
        <v>44</v>
      </c>
      <c r="D9" s="17" t="s">
        <v>93</v>
      </c>
      <c r="E9" s="20"/>
    </row>
    <row r="10" spans="1:5">
      <c r="A10" s="17" t="s">
        <v>35</v>
      </c>
      <c r="B10" s="20" t="s">
        <v>45</v>
      </c>
      <c r="D10" s="17" t="s">
        <v>94</v>
      </c>
      <c r="E10" s="20"/>
    </row>
    <row r="11" spans="1:5">
      <c r="A11" s="17" t="s">
        <v>36</v>
      </c>
      <c r="B11" s="20" t="s">
        <v>46</v>
      </c>
      <c r="D11" s="17" t="s">
        <v>95</v>
      </c>
      <c r="E11" s="20"/>
    </row>
    <row r="12" spans="1:5">
      <c r="A12" s="17" t="s">
        <v>37</v>
      </c>
      <c r="B12" s="20" t="s">
        <v>47</v>
      </c>
      <c r="D12" s="17" t="s">
        <v>96</v>
      </c>
      <c r="E12" s="20"/>
    </row>
    <row r="13" spans="1:5">
      <c r="A13" s="17" t="s">
        <v>38</v>
      </c>
      <c r="B13" s="20" t="s">
        <v>48</v>
      </c>
      <c r="D13" s="17" t="s">
        <v>97</v>
      </c>
      <c r="E13" s="20"/>
    </row>
    <row r="14" spans="1:5">
      <c r="A14" s="17" t="s">
        <v>39</v>
      </c>
      <c r="B14" s="20" t="s">
        <v>49</v>
      </c>
      <c r="D14" s="17" t="s">
        <v>99</v>
      </c>
      <c r="E14" s="20"/>
    </row>
    <row r="15" spans="1:5">
      <c r="A15" s="17" t="s">
        <v>50</v>
      </c>
      <c r="B15" s="20" t="s">
        <v>52</v>
      </c>
      <c r="D15" s="17" t="s">
        <v>100</v>
      </c>
      <c r="E15" s="20"/>
    </row>
    <row r="16" spans="1:5">
      <c r="A16" s="17" t="s">
        <v>51</v>
      </c>
      <c r="B16" s="20" t="s">
        <v>53</v>
      </c>
      <c r="D16" s="17" t="s">
        <v>101</v>
      </c>
      <c r="E16" s="20"/>
    </row>
    <row r="17" spans="1:5">
      <c r="A17" s="17" t="s">
        <v>54</v>
      </c>
      <c r="B17" s="20" t="s">
        <v>60</v>
      </c>
      <c r="D17" s="17" t="s">
        <v>102</v>
      </c>
      <c r="E17" s="20"/>
    </row>
    <row r="18" spans="1:5">
      <c r="A18" s="17" t="s">
        <v>55</v>
      </c>
      <c r="B18" s="20" t="s">
        <v>61</v>
      </c>
      <c r="D18" s="17" t="s">
        <v>103</v>
      </c>
      <c r="E18" s="20"/>
    </row>
    <row r="19" spans="1:5">
      <c r="A19" s="17" t="s">
        <v>56</v>
      </c>
      <c r="B19" s="20" t="s">
        <v>62</v>
      </c>
      <c r="D19" s="17" t="s">
        <v>104</v>
      </c>
      <c r="E19" s="20"/>
    </row>
    <row r="20" spans="1:5">
      <c r="A20" s="17" t="s">
        <v>57</v>
      </c>
      <c r="B20" s="20" t="s">
        <v>63</v>
      </c>
      <c r="D20" s="17" t="s">
        <v>105</v>
      </c>
      <c r="E20" s="20"/>
    </row>
    <row r="21" spans="1:5" ht="18.600000000000001" thickBot="1">
      <c r="A21" s="17" t="s">
        <v>58</v>
      </c>
      <c r="B21" s="20" t="s">
        <v>64</v>
      </c>
      <c r="D21" s="18" t="s">
        <v>108</v>
      </c>
      <c r="E21" s="21"/>
    </row>
    <row r="22" spans="1:5">
      <c r="A22" s="17" t="s">
        <v>59</v>
      </c>
      <c r="B22" s="20" t="s">
        <v>65</v>
      </c>
    </row>
    <row r="23" spans="1:5">
      <c r="A23" s="17" t="s">
        <v>66</v>
      </c>
      <c r="B23" s="20" t="s">
        <v>74</v>
      </c>
    </row>
    <row r="24" spans="1:5">
      <c r="A24" s="17" t="s">
        <v>67</v>
      </c>
      <c r="B24" s="20" t="s">
        <v>75</v>
      </c>
    </row>
    <row r="25" spans="1:5">
      <c r="A25" s="17" t="s">
        <v>68</v>
      </c>
      <c r="B25" s="20" t="s">
        <v>76</v>
      </c>
    </row>
    <row r="26" spans="1:5">
      <c r="A26" s="17" t="s">
        <v>69</v>
      </c>
      <c r="B26" s="20" t="s">
        <v>77</v>
      </c>
    </row>
    <row r="27" spans="1:5">
      <c r="A27" s="17" t="s">
        <v>70</v>
      </c>
      <c r="B27" s="20" t="s">
        <v>78</v>
      </c>
    </row>
    <row r="28" spans="1:5">
      <c r="A28" s="17" t="s">
        <v>71</v>
      </c>
      <c r="B28" s="20" t="s">
        <v>79</v>
      </c>
    </row>
    <row r="29" spans="1:5">
      <c r="A29" s="17" t="s">
        <v>72</v>
      </c>
      <c r="B29" s="20" t="s">
        <v>80</v>
      </c>
    </row>
    <row r="30" spans="1:5">
      <c r="A30" s="17" t="s">
        <v>73</v>
      </c>
      <c r="B30" s="20" t="s">
        <v>81</v>
      </c>
    </row>
    <row r="31" spans="1:5" ht="18.600000000000001" thickBot="1">
      <c r="A31" s="18" t="s">
        <v>82</v>
      </c>
      <c r="B31" s="21" t="s">
        <v>83</v>
      </c>
    </row>
  </sheetData>
  <phoneticPr fontId="1"/>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別紙４（様式第１０号添付書類）</vt:lpstr>
      <vt:lpstr>（記入・反映例）</vt:lpstr>
      <vt:lpstr>免許番号・氏名入力シート</vt:lpstr>
      <vt:lpstr>'（記入・反映例）'!Print_Area</vt:lpstr>
      <vt:lpstr>'別紙４（様式第１０号添付書類）'!Print_Area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2021-04-26T01:16:40Z</cp:lastPrinted>
  <dcterms:created xsi:type="dcterms:W3CDTF">2020-01-07T09:05:04Z</dcterms:created>
  <dcterms:modified xsi:type="dcterms:W3CDTF">2022-06-02T07:24:40Z</dcterms:modified>
</cp:coreProperties>
</file>