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7680" windowHeight="8205" tabRatio="750" activeTab="2"/>
  </bookViews>
  <sheets>
    <sheet name="⓪表" sheetId="1" r:id="rId1"/>
    <sheet name="①総括" sheetId="2" r:id="rId2"/>
    <sheet name="②収支" sheetId="3" r:id="rId3"/>
    <sheet name="③収益" sheetId="4" r:id="rId4"/>
    <sheet name="③-2収益" sheetId="5" r:id="rId5"/>
    <sheet name="④償却" sheetId="6" r:id="rId6"/>
    <sheet name="⑤償還" sheetId="7" r:id="rId7"/>
    <sheet name="⑥家計" sheetId="8" r:id="rId8"/>
    <sheet name="⑦労働" sheetId="9" r:id="rId9"/>
    <sheet name="⑧運用" sheetId="10" r:id="rId10"/>
    <sheet name="⑨作付表" sheetId="11" r:id="rId11"/>
  </sheets>
  <definedNames>
    <definedName name="_xlfn.NETWORKDAYS.INTL" hidden="1">#NAME?</definedName>
    <definedName name="_xlnm.Print_Area" localSheetId="0">'⓪表'!$A$2:$K$32</definedName>
    <definedName name="_xlnm.Print_Area" localSheetId="1">'①総括'!$B$1:$P$41</definedName>
    <definedName name="_xlnm.Print_Area" localSheetId="3">'③収益'!$A$1:$AA$105</definedName>
    <definedName name="_xlnm.Print_Area" localSheetId="5">'④償却'!$A$1:$AF$45</definedName>
    <definedName name="_xlnm.Print_Area" localSheetId="6">'⑤償還'!$A$1:$AF$49</definedName>
    <definedName name="_xlnm.Print_Area" localSheetId="7">'⑥家計'!$A$1:$P$28</definedName>
    <definedName name="_xlnm.Print_Area" localSheetId="8">'⑦労働'!$A$1:$P$92</definedName>
    <definedName name="_xlnm.Print_Titles" localSheetId="6">'⑤償還'!$A:$L</definedName>
  </definedNames>
  <calcPr fullCalcOnLoad="1"/>
</workbook>
</file>

<file path=xl/comments10.xml><?xml version="1.0" encoding="utf-8"?>
<comments xmlns="http://schemas.openxmlformats.org/spreadsheetml/2006/main">
  <authors>
    <author>沖縄県</author>
  </authors>
  <commentList>
    <comment ref="E5" authorId="0">
      <text>
        <r>
          <rPr>
            <b/>
            <sz val="9"/>
            <rFont val="ＭＳ Ｐゴシック"/>
            <family val="3"/>
          </rPr>
          <t>沖縄県:</t>
        </r>
        <r>
          <rPr>
            <sz val="9"/>
            <rFont val="ＭＳ Ｐゴシック"/>
            <family val="3"/>
          </rPr>
          <t xml:space="preserve">
</t>
        </r>
      </text>
    </comment>
  </commentList>
</comments>
</file>

<file path=xl/comments6.xml><?xml version="1.0" encoding="utf-8"?>
<comments xmlns="http://schemas.openxmlformats.org/spreadsheetml/2006/main">
  <authors>
    <author>沖縄県</author>
  </authors>
  <commentList>
    <comment ref="U42" authorId="0">
      <text>
        <r>
          <rPr>
            <sz val="12"/>
            <rFont val="ＭＳ 明朝"/>
            <family val="1"/>
          </rPr>
          <t>　農機具等については、償却費整理表を参考として、該当年度へ投資額（新規投資及び更新分）を入力して下さい。
　農地等取得は予定年度に取得予定額を、その他投資については、運転資金等を借入で調達予定している場合に入力して下さい。
　当該項目は、資金運用計画(ｼ-ﾄ名｢運用｣)で投資の項目に集計の上転記します。</t>
        </r>
      </text>
    </comment>
  </commentList>
</comments>
</file>

<file path=xl/comments9.xml><?xml version="1.0" encoding="utf-8"?>
<comments xmlns="http://schemas.openxmlformats.org/spreadsheetml/2006/main">
  <authors>
    <author>沖縄県</author>
  </authors>
  <commentList>
    <comment ref="A87" authorId="0">
      <text>
        <r>
          <rPr>
            <sz val="11"/>
            <rFont val="ＭＳ 明朝"/>
            <family val="1"/>
          </rPr>
          <t>１．当該資料は、改善計画作成時の雇用労賃の算出基礎資料として、あるいは作目によっては時期により過度に労働が集中する場合がある為、事前に実現可能な計画か否かをチェックするための基礎資料である。
２．不足する労働時間については、必ずしも雇用で賄う必要はなく家族で足りない分を増やす方法も考えられる。必要労働時間と上表の家族での確保可能労働時間との差が雇用で確保する雇用労働時間（不足分）である。
３．但し、本表は年間労働時間における試算であり、作目によっては１年間合計では足りるものの、農繁期など時期的に集中する場合においては雇用による対応が必要な場合があり得る。</t>
        </r>
      </text>
    </comment>
    <comment ref="B6" authorId="0">
      <text>
        <r>
          <rPr>
            <b/>
            <sz val="11"/>
            <rFont val="ＭＳ Ｐゴシック"/>
            <family val="3"/>
          </rPr>
          <t>沖縄県:</t>
        </r>
        <r>
          <rPr>
            <sz val="11"/>
            <rFont val="ＭＳ Ｐゴシック"/>
            <family val="3"/>
          </rPr>
          <t xml:space="preserve">
サヤインゲン（節間伸長処理）を代用</t>
        </r>
      </text>
    </comment>
  </commentList>
</comments>
</file>

<file path=xl/sharedStrings.xml><?xml version="1.0" encoding="utf-8"?>
<sst xmlns="http://schemas.openxmlformats.org/spreadsheetml/2006/main" count="1533" uniqueCount="480">
  <si>
    <t>作付面積</t>
  </si>
  <si>
    <t>雇用労賃</t>
  </si>
  <si>
    <t>粗収入(Ａ）</t>
  </si>
  <si>
    <t>２年次</t>
  </si>
  <si>
    <t>３年次</t>
  </si>
  <si>
    <t>４年次</t>
  </si>
  <si>
    <t>５年次</t>
  </si>
  <si>
    <t>６年次</t>
  </si>
  <si>
    <t>７年次</t>
  </si>
  <si>
    <t>８年次</t>
  </si>
  <si>
    <t>生産量</t>
  </si>
  <si>
    <t>販売量</t>
  </si>
  <si>
    <t>種苗費</t>
  </si>
  <si>
    <t>肥料費</t>
  </si>
  <si>
    <t>農薬費</t>
  </si>
  <si>
    <t>水利費</t>
  </si>
  <si>
    <t>建物・施設</t>
  </si>
  <si>
    <t>大農具</t>
  </si>
  <si>
    <t>手数料</t>
  </si>
  <si>
    <t>農業所得（A）－（Ｂ)</t>
  </si>
  <si>
    <t>粗収入(Ａ）</t>
  </si>
  <si>
    <t>備考</t>
  </si>
  <si>
    <t>作付面積</t>
  </si>
  <si>
    <t>１年次</t>
  </si>
  <si>
    <t>項目</t>
  </si>
  <si>
    <t>１人当たり</t>
  </si>
  <si>
    <t>食費</t>
  </si>
  <si>
    <t>被服費</t>
  </si>
  <si>
    <t>娯楽交際費</t>
  </si>
  <si>
    <t>その他</t>
  </si>
  <si>
    <t>合計</t>
  </si>
  <si>
    <t>型式・構造</t>
  </si>
  <si>
    <t>新調価格</t>
  </si>
  <si>
    <t>生産額</t>
  </si>
  <si>
    <t>備考</t>
  </si>
  <si>
    <t>区</t>
  </si>
  <si>
    <t>％</t>
  </si>
  <si>
    <t>分</t>
  </si>
  <si>
    <t>×</t>
  </si>
  <si>
    <t>出荷期間</t>
  </si>
  <si>
    <t>ケ月</t>
  </si>
  <si>
    <t>単価</t>
  </si>
  <si>
    <t>月</t>
  </si>
  <si>
    <t>畜力費</t>
  </si>
  <si>
    <t>自作地地代</t>
  </si>
  <si>
    <t>単価</t>
  </si>
  <si>
    <t>金額</t>
  </si>
  <si>
    <t>諸材料費合計</t>
  </si>
  <si>
    <t>％</t>
  </si>
  <si>
    <t>肥料合計</t>
  </si>
  <si>
    <t>支払利息</t>
  </si>
  <si>
    <t>粗　収　入</t>
  </si>
  <si>
    <t>９年次</t>
  </si>
  <si>
    <t>１０年次</t>
  </si>
  <si>
    <t>実績</t>
  </si>
  <si>
    <t>粗　収　入</t>
  </si>
  <si>
    <t>種苗費</t>
  </si>
  <si>
    <t>光熱動力費</t>
  </si>
  <si>
    <t>諸材料費</t>
  </si>
  <si>
    <t>賃借料・小作料</t>
  </si>
  <si>
    <t>建物・施設</t>
  </si>
  <si>
    <t>減価償却費</t>
  </si>
  <si>
    <t>大植物</t>
  </si>
  <si>
    <t>修繕費</t>
  </si>
  <si>
    <t>販売経費</t>
  </si>
  <si>
    <t>配送運賃</t>
  </si>
  <si>
    <t>包装資材費</t>
  </si>
  <si>
    <t>その他</t>
  </si>
  <si>
    <t>経営費計（Ｂ）</t>
  </si>
  <si>
    <t>農外所得（Ｄ）</t>
  </si>
  <si>
    <t>農家所得Ｃ＋Ｄ＝Ｅ</t>
  </si>
  <si>
    <t>家計費Ｆ</t>
  </si>
  <si>
    <t>租税公課Ｇ</t>
  </si>
  <si>
    <t>減価償却費Ｈ</t>
  </si>
  <si>
    <t>償還元金Ｊ</t>
  </si>
  <si>
    <t>農家経済余剰金Ｉ-Ｊ=ｋ</t>
  </si>
  <si>
    <t>項目＼年度</t>
  </si>
  <si>
    <t>（単位：円）</t>
  </si>
  <si>
    <t>（１／２）</t>
  </si>
  <si>
    <t>（２／２）</t>
  </si>
  <si>
    <t>整理番号</t>
  </si>
  <si>
    <t>資金使途</t>
  </si>
  <si>
    <t>借入先</t>
  </si>
  <si>
    <t>農　　業　　負　　債</t>
  </si>
  <si>
    <t>小　　　計</t>
  </si>
  <si>
    <t>合　　　計</t>
  </si>
  <si>
    <t>償還財源(Ｅ-Ｆ－Ｇ)+Ｈ=Ｉ</t>
  </si>
  <si>
    <t>光熱動力費</t>
  </si>
  <si>
    <t>諸材料費</t>
  </si>
  <si>
    <t>賃借料・小作料</t>
  </si>
  <si>
    <t>減価償却費</t>
  </si>
  <si>
    <t>大植物</t>
  </si>
  <si>
    <t>雇用労賃</t>
  </si>
  <si>
    <t>販売経費</t>
  </si>
  <si>
    <t>配送運賃</t>
  </si>
  <si>
    <t>包装資材費</t>
  </si>
  <si>
    <t>経営費計（Ｂ）</t>
  </si>
  <si>
    <t xml:space="preserve">農 業 経 営 の 内 訳 </t>
  </si>
  <si>
    <t>１㌃当たり</t>
  </si>
  <si>
    <t>１０㌃当たり</t>
  </si>
  <si>
    <t>１㌃当たり</t>
  </si>
  <si>
    <t>１０㌃当たり</t>
  </si>
  <si>
    <t>１年次</t>
  </si>
  <si>
    <t>計算基礎</t>
  </si>
  <si>
    <t>居住費</t>
  </si>
  <si>
    <t>水道光熱費</t>
  </si>
  <si>
    <t>保険衛生費</t>
  </si>
  <si>
    <t>氏名</t>
  </si>
  <si>
    <t>性別</t>
  </si>
  <si>
    <t>年齢</t>
  </si>
  <si>
    <t>職業</t>
  </si>
  <si>
    <t>住　所　：</t>
  </si>
  <si>
    <t>農　業　経　営　改　善　計　画　書　（基礎資料）</t>
  </si>
  <si>
    <t>氏　名　：</t>
  </si>
  <si>
    <t>賃借料・小作料</t>
  </si>
  <si>
    <t>農業所得（Ａ）－（Ｂ)＝（Ｃ）</t>
  </si>
  <si>
    <t>－</t>
  </si>
  <si>
    <t>１年次</t>
  </si>
  <si>
    <t>１０年次</t>
  </si>
  <si>
    <t>【作物２】</t>
  </si>
  <si>
    <t>【作物３】</t>
  </si>
  <si>
    <t>【作物４】</t>
  </si>
  <si>
    <t>氏名　：</t>
  </si>
  <si>
    <t>【家計費内訳】</t>
  </si>
  <si>
    <t>【家族構成】</t>
  </si>
  <si>
    <t>２月</t>
  </si>
  <si>
    <t>３月</t>
  </si>
  <si>
    <t>４月</t>
  </si>
  <si>
    <t>５月</t>
  </si>
  <si>
    <t>６月</t>
  </si>
  <si>
    <t>７月</t>
  </si>
  <si>
    <t>８月</t>
  </si>
  <si>
    <t>９月</t>
  </si>
  <si>
    <t>１０月</t>
  </si>
  <si>
    <t>１１月</t>
  </si>
  <si>
    <t>１２月</t>
  </si>
  <si>
    <t>１０年次</t>
  </si>
  <si>
    <t>年間労働時間</t>
  </si>
  <si>
    <t>経営面積(a)</t>
  </si>
  <si>
    <t>１月</t>
  </si>
  <si>
    <t>年間必要労働時間</t>
  </si>
  <si>
    <t>経営指標(10a当たり)</t>
  </si>
  <si>
    <t>初年度経営面積(a)</t>
  </si>
  <si>
    <t>初年度面積必要労働時間(hr)</t>
  </si>
  <si>
    <t>目標年度経営面積(a)</t>
  </si>
  <si>
    <t>－</t>
  </si>
  <si>
    <t>目標年度面積必要労働時間(hr)</t>
  </si>
  <si>
    <t>１月</t>
  </si>
  <si>
    <t>年間必要労働時間</t>
  </si>
  <si>
    <t>－</t>
  </si>
  <si>
    <t>初年度面積必要労働時間(hr)</t>
  </si>
  <si>
    <t>経営面積(a)</t>
  </si>
  <si>
    <t>初年度：</t>
  </si>
  <si>
    <t>目標年度：</t>
  </si>
  <si>
    <t>作目毎必要労働時間</t>
  </si>
  <si>
    <t>労働日数</t>
  </si>
  <si>
    <t>合　　　　計</t>
  </si>
  <si>
    <t>家族労働時間</t>
  </si>
  <si>
    <t>住所：</t>
  </si>
  <si>
    <t>氏名：</t>
  </si>
  <si>
    <t>単位：円</t>
  </si>
  <si>
    <t>単位：円</t>
  </si>
  <si>
    <t>単位：円</t>
  </si>
  <si>
    <t>単位：円</t>
  </si>
  <si>
    <t>経　　　　　営　　　　　費</t>
  </si>
  <si>
    <t>経　　　　　営　　　　　費</t>
  </si>
  <si>
    <t>経　　　　　営　　　　　費</t>
  </si>
  <si>
    <t>単位：円</t>
  </si>
  <si>
    <t>償却資産修繕費</t>
  </si>
  <si>
    <t>【１】</t>
  </si>
  <si>
    <t>単位：（面積a）（時間hr）</t>
  </si>
  <si>
    <t>合      計     【A】</t>
  </si>
  <si>
    <t>不足労働時間(hr)（【A】-【B】=【C】）</t>
  </si>
  <si>
    <t>【作物１】</t>
  </si>
  <si>
    <t xml:space="preserve">  氏名：</t>
  </si>
  <si>
    <t>現　　　　況</t>
  </si>
  <si>
    <t>新規建設（更新）</t>
  </si>
  <si>
    <t>大　　  農  　　具</t>
  </si>
  <si>
    <t>小計（現況分）</t>
  </si>
  <si>
    <t>実積</t>
  </si>
  <si>
    <t>実積</t>
  </si>
  <si>
    <t>１年次</t>
  </si>
  <si>
    <t>１㌃当たり</t>
  </si>
  <si>
    <t>１０㌃当たり</t>
  </si>
  <si>
    <t>－</t>
  </si>
  <si>
    <t>－</t>
  </si>
  <si>
    <t>次　期　繰　越</t>
  </si>
  <si>
    <t>（単位：千円）</t>
  </si>
  <si>
    <t>区　　　　分</t>
  </si>
  <si>
    <t>調　　　　達</t>
  </si>
  <si>
    <t>前年繰越（手持現預金）</t>
  </si>
  <si>
    <t>農業所得</t>
  </si>
  <si>
    <t>農外所得</t>
  </si>
  <si>
    <t>減価償却費</t>
  </si>
  <si>
    <t>長期借入金</t>
  </si>
  <si>
    <t>内訳</t>
  </si>
  <si>
    <t>固定資産処分等</t>
  </si>
  <si>
    <t>補助金等</t>
  </si>
  <si>
    <t>合計</t>
  </si>
  <si>
    <t>運　　　　用</t>
  </si>
  <si>
    <t>出資</t>
  </si>
  <si>
    <t>家計費</t>
  </si>
  <si>
    <t>借換返済</t>
  </si>
  <si>
    <t>租税公課諸負担</t>
  </si>
  <si>
    <t>資　　金　　運　　用　　計　　画</t>
  </si>
  <si>
    <t>長期借入返済</t>
  </si>
  <si>
    <t>別添「償却表」参照</t>
  </si>
  <si>
    <t>〃</t>
  </si>
  <si>
    <t>別添「償還表」参照</t>
  </si>
  <si>
    <t>１０アール当たり収益性総括表</t>
  </si>
  <si>
    <t>収穫量(生産量)</t>
  </si>
  <si>
    <t>単位：円</t>
  </si>
  <si>
    <t>家族人数</t>
  </si>
  <si>
    <t>被贈・扶助等</t>
  </si>
  <si>
    <t>農業関係</t>
  </si>
  <si>
    <t>農外関係</t>
  </si>
  <si>
    <t>（内学生）</t>
  </si>
  <si>
    <t>教育費</t>
  </si>
  <si>
    <t>残存割合</t>
  </si>
  <si>
    <t>名　　　　称</t>
  </si>
  <si>
    <t>項目</t>
  </si>
  <si>
    <t>主産物単位</t>
  </si>
  <si>
    <t>（１本/㎏　）</t>
  </si>
  <si>
    <t>対する</t>
  </si>
  <si>
    <t>当たり</t>
  </si>
  <si>
    <t>割合</t>
  </si>
  <si>
    <t>生産額</t>
  </si>
  <si>
    <t>種苗費</t>
  </si>
  <si>
    <t>肥料費</t>
  </si>
  <si>
    <t>光熱動力費</t>
  </si>
  <si>
    <t>経</t>
  </si>
  <si>
    <t>諸材料費</t>
  </si>
  <si>
    <t>賃借料・小作料</t>
  </si>
  <si>
    <t>減価償却費</t>
  </si>
  <si>
    <t>建物・施設</t>
  </si>
  <si>
    <t>営</t>
  </si>
  <si>
    <t>大農具</t>
  </si>
  <si>
    <t>大植物</t>
  </si>
  <si>
    <t>費</t>
  </si>
  <si>
    <t>販売経費</t>
  </si>
  <si>
    <t>手数料料金</t>
  </si>
  <si>
    <t>配送運賃</t>
  </si>
  <si>
    <t>包装資材費</t>
  </si>
  <si>
    <t>経営費計</t>
  </si>
  <si>
    <t>所得</t>
  </si>
  <si>
    <t>自家労働評価額</t>
  </si>
  <si>
    <t>経営資本利子</t>
  </si>
  <si>
    <t>第１次生産費</t>
  </si>
  <si>
    <t>第２次生産費</t>
  </si>
  <si>
    <t>原単位集計表の続き</t>
  </si>
  <si>
    <t>修繕費</t>
  </si>
  <si>
    <t>雇用労賃</t>
  </si>
  <si>
    <t>右表参照</t>
  </si>
  <si>
    <t>内容及び数量</t>
  </si>
  <si>
    <t>費</t>
  </si>
  <si>
    <t>所得率</t>
  </si>
  <si>
    <t>出荷率(％)</t>
  </si>
  <si>
    <t>収量(販売量)</t>
  </si>
  <si>
    <t>月</t>
  </si>
  <si>
    <t>別</t>
  </si>
  <si>
    <t>粗</t>
  </si>
  <si>
    <t>収</t>
  </si>
  <si>
    <t>益</t>
  </si>
  <si>
    <t>肥料費</t>
  </si>
  <si>
    <t>農</t>
  </si>
  <si>
    <t>薬</t>
  </si>
  <si>
    <t>諸</t>
  </si>
  <si>
    <t>材</t>
  </si>
  <si>
    <t>料</t>
  </si>
  <si>
    <t>収量</t>
  </si>
  <si>
    <t>粗収益</t>
  </si>
  <si>
    <t>収量</t>
  </si>
  <si>
    <t>品名</t>
  </si>
  <si>
    <t>数量</t>
  </si>
  <si>
    <t>重量</t>
  </si>
  <si>
    <t>(単位)</t>
  </si>
  <si>
    <t>品名</t>
  </si>
  <si>
    <t>農薬合計</t>
  </si>
  <si>
    <t>肥料合計</t>
  </si>
  <si>
    <t>手数料料金</t>
  </si>
  <si>
    <t>農協</t>
  </si>
  <si>
    <t>市場</t>
  </si>
  <si>
    <t>合計</t>
  </si>
  <si>
    <t>品名</t>
  </si>
  <si>
    <t>収量</t>
  </si>
  <si>
    <t>粗収益</t>
  </si>
  <si>
    <t>主産物単位</t>
  </si>
  <si>
    <t>１０㌃当たり</t>
  </si>
  <si>
    <t>生産額</t>
  </si>
  <si>
    <t>種苗費</t>
  </si>
  <si>
    <t>賃借料・小作料</t>
  </si>
  <si>
    <t>償却資産修繕費</t>
  </si>
  <si>
    <t>原単位集計表の続き</t>
  </si>
  <si>
    <t>所得率</t>
  </si>
  <si>
    <t>項目</t>
  </si>
  <si>
    <t>生産額</t>
  </si>
  <si>
    <t>種苗費</t>
  </si>
  <si>
    <t>手数料料金</t>
  </si>
  <si>
    <t>包装資材費</t>
  </si>
  <si>
    <t>原単位集計表の続き</t>
  </si>
  <si>
    <t>１０㌃当たり</t>
  </si>
  <si>
    <t>（１本/㎏　）</t>
  </si>
  <si>
    <t>対する</t>
  </si>
  <si>
    <t>収穫量(生産量)</t>
  </si>
  <si>
    <t>右表参照</t>
  </si>
  <si>
    <t>所得率</t>
  </si>
  <si>
    <t>収</t>
  </si>
  <si>
    <t>肥料費</t>
  </si>
  <si>
    <t>収量</t>
  </si>
  <si>
    <t>数量</t>
  </si>
  <si>
    <t>重量</t>
  </si>
  <si>
    <t>(単位)</t>
  </si>
  <si>
    <t>手数料料金</t>
  </si>
  <si>
    <t>収穫量(生産量)</t>
  </si>
  <si>
    <t>収量</t>
  </si>
  <si>
    <t>重量</t>
  </si>
  <si>
    <t>(単位)</t>
  </si>
  <si>
    <t>項目</t>
  </si>
  <si>
    <t>償却資産修繕費</t>
  </si>
  <si>
    <t>１０㌃当たり</t>
  </si>
  <si>
    <t>内容及び数量</t>
  </si>
  <si>
    <t>％</t>
  </si>
  <si>
    <t>実績</t>
  </si>
  <si>
    <t>単価(税抜)</t>
  </si>
  <si>
    <t>金額(税込)</t>
  </si>
  <si>
    <t>【作物５】</t>
  </si>
  <si>
    <t>【作物６】</t>
  </si>
  <si>
    <t/>
  </si>
  <si>
    <t>＝</t>
  </si>
  <si>
    <t>合    計</t>
  </si>
  <si>
    <t>合   計</t>
  </si>
  <si>
    <t>家族労働時間(日数×８h)    【B】</t>
  </si>
  <si>
    <t>氏名：</t>
  </si>
  <si>
    <t>作成日：</t>
  </si>
  <si>
    <t>単位：円</t>
  </si>
  <si>
    <t>台数・面積</t>
  </si>
  <si>
    <t>取得年度</t>
  </si>
  <si>
    <t>償却費</t>
  </si>
  <si>
    <t>耐用年数</t>
  </si>
  <si>
    <t>年償却費</t>
  </si>
  <si>
    <t>修繕費係数</t>
  </si>
  <si>
    <t>年間修繕費</t>
  </si>
  <si>
    <t>備      考</t>
  </si>
  <si>
    <t>①</t>
  </si>
  <si>
    <t>（西暦）</t>
  </si>
  <si>
    <t>（％）②</t>
  </si>
  <si>
    <t>③＝①×(1-②/100)</t>
  </si>
  <si>
    <t>④</t>
  </si>
  <si>
    <t>⑤＝③／④</t>
  </si>
  <si>
    <t>⑥</t>
  </si>
  <si>
    <t>⑦＝①×⑥÷④</t>
  </si>
  <si>
    <t>大　　農　　具</t>
  </si>
  <si>
    <t>現　　　　況</t>
  </si>
  <si>
    <t>現況償却費合計</t>
  </si>
  <si>
    <t>新規購入（更新）</t>
  </si>
  <si>
    <t>新　規　導　入</t>
  </si>
  <si>
    <t>目標償却費合計</t>
  </si>
  <si>
    <t>小計（新規分）</t>
  </si>
  <si>
    <t>合計（大農具）</t>
  </si>
  <si>
    <t>施　　　　設</t>
  </si>
  <si>
    <t>現　　　　況</t>
  </si>
  <si>
    <t>施　　　　　　　設</t>
  </si>
  <si>
    <t>現　　　　　況</t>
  </si>
  <si>
    <t>小計（新規分）</t>
  </si>
  <si>
    <t>合計（施設）</t>
  </si>
  <si>
    <t>※備考欄に取得財産の経緯等（補助事業で導入・中古取得・更新・新規等）を記入する。</t>
  </si>
  <si>
    <t>総計（大農具＋施設）</t>
  </si>
  <si>
    <t>【３】</t>
  </si>
  <si>
    <t>【２】</t>
  </si>
  <si>
    <t>修繕費</t>
  </si>
  <si>
    <t>新規建設</t>
  </si>
  <si>
    <t>農機具・施設関係投資額</t>
  </si>
  <si>
    <t>農地等取得投資額</t>
  </si>
  <si>
    <t>その他投資額（運転資金）</t>
  </si>
  <si>
    <t>作成:</t>
  </si>
  <si>
    <t>借入者：</t>
  </si>
  <si>
    <t>借入年度(西暦)</t>
  </si>
  <si>
    <t>借入金額</t>
  </si>
  <si>
    <t>約定利率</t>
  </si>
  <si>
    <t>償還期間</t>
  </si>
  <si>
    <t>内据置期間</t>
  </si>
  <si>
    <t>制 度 資 金</t>
  </si>
  <si>
    <t>プロパ―等資金</t>
  </si>
  <si>
    <t>－</t>
  </si>
  <si>
    <t>事　業　外　負　債</t>
  </si>
  <si>
    <t>-</t>
  </si>
  <si>
    <t>月別必要労働時間と確保可能労働時間との比較(△は不足労働時間)</t>
  </si>
  <si>
    <t>初年度(【B】/12)</t>
  </si>
  <si>
    <t>目標年(【B】/12)</t>
  </si>
  <si>
    <t>①：初年度月別必要総労働時間</t>
  </si>
  <si>
    <t>（初年度過不足：確保時間(備考)-①）</t>
  </si>
  <si>
    <t>②：目標年度月別必要総労働時間</t>
  </si>
  <si>
    <t>（目標年度過不足：確保時間(備考)-②）</t>
  </si>
  <si>
    <t>資　　金　　名</t>
  </si>
  <si>
    <t>支払方式</t>
  </si>
  <si>
    <t>初回償還年</t>
  </si>
  <si>
    <r>
      <t>約定償還元利金</t>
    </r>
    <r>
      <rPr>
        <sz val="11"/>
        <rFont val="ＭＳ 明朝"/>
        <family val="1"/>
      </rPr>
      <t>（</t>
    </r>
    <r>
      <rPr>
        <b/>
        <sz val="11"/>
        <rFont val="ＭＳ 明朝"/>
        <family val="1"/>
      </rPr>
      <t>上段</t>
    </r>
    <r>
      <rPr>
        <sz val="11"/>
        <rFont val="ＭＳ 明朝"/>
        <family val="1"/>
      </rPr>
      <t>：融資残高(期首)=</t>
    </r>
    <r>
      <rPr>
        <b/>
        <i/>
        <sz val="11"/>
        <rFont val="ＭＳ 明朝"/>
        <family val="1"/>
      </rPr>
      <t>但し元利均等方式は"０"表示</t>
    </r>
    <r>
      <rPr>
        <sz val="11"/>
        <rFont val="ＭＳ 明朝"/>
        <family val="1"/>
      </rPr>
      <t>）、</t>
    </r>
    <r>
      <rPr>
        <b/>
        <sz val="11"/>
        <rFont val="ＭＳ 明朝"/>
        <family val="1"/>
      </rPr>
      <t>中段</t>
    </r>
    <r>
      <rPr>
        <sz val="11"/>
        <rFont val="ＭＳ 明朝"/>
        <family val="1"/>
      </rPr>
      <t>：償還元金、</t>
    </r>
    <r>
      <rPr>
        <b/>
        <sz val="11"/>
        <rFont val="ＭＳ 明朝"/>
        <family val="1"/>
      </rPr>
      <t>下段</t>
    </r>
    <r>
      <rPr>
        <sz val="11"/>
        <rFont val="ＭＳ 明朝"/>
        <family val="1"/>
      </rPr>
      <t>：利息）</t>
    </r>
  </si>
  <si>
    <t>1.元金均等</t>
  </si>
  <si>
    <t>1.翌年度</t>
  </si>
  <si>
    <t>(初回償還額)</t>
  </si>
  <si>
    <t>2.元利均等</t>
  </si>
  <si>
    <t>2.借入年</t>
  </si>
  <si>
    <t>(２回目以降)</t>
  </si>
  <si>
    <t>元 利</t>
  </si>
  <si>
    <r>
      <t>新規投資</t>
    </r>
    <r>
      <rPr>
        <sz val="9"/>
        <rFont val="ＭＳ 明朝"/>
        <family val="1"/>
      </rPr>
      <t>（補助金含）</t>
    </r>
  </si>
  <si>
    <t>10㌃当たり</t>
  </si>
  <si>
    <t>その他</t>
  </si>
  <si>
    <t>その他</t>
  </si>
  <si>
    <t>合  計</t>
  </si>
  <si>
    <t>農外の租税公課費</t>
  </si>
  <si>
    <t>租税公課、一般管理費等</t>
  </si>
  <si>
    <t>資産購入</t>
  </si>
  <si>
    <t>１時間当り雇用労賃：</t>
  </si>
  <si>
    <t>雇用労賃必要額(円)（【C】×時給）</t>
  </si>
  <si>
    <t>円/hr</t>
  </si>
  <si>
    <t>粗収益</t>
  </si>
  <si>
    <t>１．農　業　経　営　改　善　計　画　書　　（総括表）</t>
  </si>
  <si>
    <t>所 有 固 定 資 本 償 却 費 ・ 修 繕 費 整 理 表</t>
  </si>
  <si>
    <t xml:space="preserve">   年　度　別　減　価　償　却　費　推　移　表　</t>
  </si>
  <si>
    <t>償　　  　還　　　　計　　　　画　　　　表</t>
  </si>
  <si>
    <t>作　目　別　の　必　要　労　働　力　（　月　単　位　）</t>
  </si>
  <si>
    <t>作目毎必要労働時間と家族労働との過不足(年単位)</t>
  </si>
  <si>
    <t>販売単価</t>
  </si>
  <si>
    <t>配送運賃１kg</t>
  </si>
  <si>
    <t>包装資材１kg</t>
  </si>
  <si>
    <t>「労働」シート参照</t>
  </si>
  <si>
    <t>ファーマーズ</t>
  </si>
  <si>
    <t>補助金等</t>
  </si>
  <si>
    <t>粗収入計（A）</t>
  </si>
  <si>
    <t>畑名・規模</t>
  </si>
  <si>
    <t>品目名・品種名</t>
  </si>
  <si>
    <t>10月</t>
  </si>
  <si>
    <t>11月</t>
  </si>
  <si>
    <t>12月</t>
  </si>
  <si>
    <t>2月</t>
  </si>
  <si>
    <t>3月</t>
  </si>
  <si>
    <t>4月</t>
  </si>
  <si>
    <t>5月</t>
  </si>
  <si>
    <t>備考</t>
  </si>
  <si>
    <t>作業名</t>
  </si>
  <si>
    <t>○播種</t>
  </si>
  <si>
    <t>△定植</t>
  </si>
  <si>
    <t>□収穫</t>
  </si>
  <si>
    <t>使用回数</t>
  </si>
  <si>
    <t>使用
回数</t>
  </si>
  <si>
    <t>1月</t>
  </si>
  <si>
    <t>6月</t>
  </si>
  <si>
    <t>7月</t>
  </si>
  <si>
    <t>8月</t>
  </si>
  <si>
    <t>9月</t>
  </si>
  <si>
    <t>包装資材1kg</t>
  </si>
  <si>
    <t>配送運賃1kg</t>
  </si>
  <si>
    <t>本人</t>
  </si>
  <si>
    <t>- 1 -</t>
  </si>
  <si>
    <t>- 2 -</t>
  </si>
  <si>
    <t>- 3 -</t>
  </si>
  <si>
    <t>- 4 -</t>
  </si>
  <si>
    <t>- 5 -</t>
  </si>
  <si>
    <t>- 6 -</t>
  </si>
  <si>
    <t>- 7 -</t>
  </si>
  <si>
    <t>- 8 -</t>
  </si>
  <si>
    <t>- 9 -</t>
  </si>
  <si>
    <t>- 10 -</t>
  </si>
  <si>
    <t>- 11 -</t>
  </si>
  <si>
    <t>- 12 -</t>
  </si>
  <si>
    <t>- 13 -</t>
  </si>
  <si>
    <t>- 14 -</t>
  </si>
  <si>
    <t>- 15 -</t>
  </si>
  <si>
    <t>- 16 -</t>
  </si>
  <si>
    <t>- 17 -</t>
  </si>
  <si>
    <t>- 18 -</t>
  </si>
  <si>
    <t>- 19 -</t>
  </si>
  <si>
    <t>- 20 -</t>
  </si>
  <si>
    <t>- 21 -</t>
  </si>
  <si>
    <t>- 22 -</t>
  </si>
  <si>
    <t>共済掛金</t>
  </si>
  <si>
    <t>- 23 -</t>
  </si>
  <si>
    <t>作付計画 （氏名：）</t>
  </si>
  <si>
    <t>沖縄県農業次世代人材投資事業等</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</si>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</sst>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Red]\(0.00\)"/>
    <numFmt numFmtId="180" formatCode="0.0_);[Red]\(0.0\)"/>
    <numFmt numFmtId="181" formatCode="0.00_ "/>
    <numFmt numFmtId="182" formatCode="#,##0;[Red]#,##0"/>
    <numFmt numFmtId="183" formatCode="[DBNum3]&quot;平成&quot;#&quot;年度&quot;"/>
    <numFmt numFmtId="184" formatCode="0.0_ "/>
    <numFmt numFmtId="185" formatCode="\(#,##0\)"/>
    <numFmt numFmtId="186" formatCode="[DBNum3]#&quot;年&quot;"/>
    <numFmt numFmtId="187" formatCode="\(#,##0\)_ "/>
    <numFmt numFmtId="188" formatCode="[DBNum3]##&quot;年&quot;"/>
    <numFmt numFmtId="189" formatCode="#,##0.0_);[Red]\(#,##0.0\)"/>
    <numFmt numFmtId="190" formatCode="[DBNum3]#&quot;年度&quot;"/>
    <numFmt numFmtId="191" formatCode="0_);[Red]\(0\)"/>
    <numFmt numFmtId="192" formatCode="#&quot;年&quot;&quot;度&quot;"/>
    <numFmt numFmtId="193" formatCode="[DBNum3]&quot;減価償却費の&quot;#&quot;％&quot;"/>
    <numFmt numFmtId="194" formatCode="#,##0_ ;[Red]\-#,##0\ "/>
    <numFmt numFmtId="195" formatCode="#,###.##&quot;(hr/月)&quot;"/>
    <numFmt numFmtId="196" formatCode="#,##0.0;&quot;△ &quot;#,##0.0"/>
    <numFmt numFmtId="197" formatCode="#,##0;&quot;▲ &quot;#,##0"/>
    <numFmt numFmtId="198" formatCode="[$-411]ggge&quot;年&quot;m&quot;月&quot;d&quot;日&quot;;@"/>
    <numFmt numFmtId="199" formatCode="#,##0.0;&quot;▲ &quot;#,##0.0"/>
    <numFmt numFmtId="200" formatCode="[DBNum3]&quot;令和&quot;#&quot;令和&quot;"/>
    <numFmt numFmtId="201" formatCode="yyyy&quot;年&quot;m&quot;月&quot;d&quot;日&quot;;@"/>
    <numFmt numFmtId="202" formatCode="[DBNum3]&quot;令和&quot;#&quot;年度&quot;"/>
  </numFmts>
  <fonts count="92">
    <font>
      <sz val="11"/>
      <name val="ＭＳ Ｐゴシック"/>
      <family val="3"/>
    </font>
    <font>
      <sz val="6"/>
      <name val="ＭＳ Ｐゴシック"/>
      <family val="3"/>
    </font>
    <font>
      <sz val="14"/>
      <name val="ＭＳ Ｐゴシック"/>
      <family val="3"/>
    </font>
    <font>
      <sz val="12"/>
      <name val="ＭＳ Ｐゴシック"/>
      <family val="3"/>
    </font>
    <font>
      <sz val="12"/>
      <color indexed="10"/>
      <name val="ＭＳ Ｐゴシック"/>
      <family val="3"/>
    </font>
    <font>
      <sz val="12"/>
      <color indexed="8"/>
      <name val="ＭＳ Ｐゴシック"/>
      <family val="3"/>
    </font>
    <font>
      <sz val="14"/>
      <color indexed="10"/>
      <name val="ＭＳ Ｐゴシック"/>
      <family val="3"/>
    </font>
    <font>
      <sz val="11"/>
      <color indexed="10"/>
      <name val="ＭＳ Ｐゴシック"/>
      <family val="3"/>
    </font>
    <font>
      <sz val="9"/>
      <color indexed="10"/>
      <name val="ＭＳ Ｐゴシック"/>
      <family val="3"/>
    </font>
    <font>
      <sz val="11"/>
      <color indexed="8"/>
      <name val="ＭＳ Ｐゴシック"/>
      <family val="3"/>
    </font>
    <font>
      <sz val="8"/>
      <color indexed="10"/>
      <name val="ＭＳ Ｐゴシック"/>
      <family val="3"/>
    </font>
    <font>
      <sz val="10"/>
      <color indexed="10"/>
      <name val="ＭＳ Ｐゴシック"/>
      <family val="3"/>
    </font>
    <font>
      <sz val="10"/>
      <color indexed="8"/>
      <name val="ＭＳ Ｐゴシック"/>
      <family val="3"/>
    </font>
    <font>
      <sz val="10"/>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2"/>
      <name val="ＭＳ 明朝"/>
      <family val="1"/>
    </font>
    <font>
      <sz val="11"/>
      <name val="ＭＳ 明朝"/>
      <family val="1"/>
    </font>
    <font>
      <b/>
      <sz val="18"/>
      <name val="ＭＳ 明朝"/>
      <family val="1"/>
    </font>
    <font>
      <sz val="12"/>
      <color indexed="10"/>
      <name val="ＭＳ 明朝"/>
      <family val="1"/>
    </font>
    <font>
      <sz val="12"/>
      <color indexed="8"/>
      <name val="ＭＳ 明朝"/>
      <family val="1"/>
    </font>
    <font>
      <sz val="11"/>
      <color indexed="8"/>
      <name val="ＭＳ 明朝"/>
      <family val="1"/>
    </font>
    <font>
      <sz val="14"/>
      <name val="ＭＳ 明朝"/>
      <family val="1"/>
    </font>
    <font>
      <b/>
      <sz val="14"/>
      <name val="ＭＳ 明朝"/>
      <family val="1"/>
    </font>
    <font>
      <b/>
      <sz val="22"/>
      <color indexed="8"/>
      <name val="ＭＳ 明朝"/>
      <family val="1"/>
    </font>
    <font>
      <sz val="22"/>
      <name val="ＭＳ 明朝"/>
      <family val="1"/>
    </font>
    <font>
      <sz val="16"/>
      <name val="ＭＳ 明朝"/>
      <family val="1"/>
    </font>
    <font>
      <sz val="8"/>
      <name val="ＭＳ 明朝"/>
      <family val="1"/>
    </font>
    <font>
      <b/>
      <sz val="11"/>
      <name val="ＭＳ 明朝"/>
      <family val="1"/>
    </font>
    <font>
      <sz val="11"/>
      <color indexed="10"/>
      <name val="ＭＳ 明朝"/>
      <family val="1"/>
    </font>
    <font>
      <sz val="14"/>
      <color indexed="8"/>
      <name val="ＭＳ 明朝"/>
      <family val="1"/>
    </font>
    <font>
      <sz val="14"/>
      <color indexed="10"/>
      <name val="ＭＳ 明朝"/>
      <family val="1"/>
    </font>
    <font>
      <b/>
      <sz val="16"/>
      <name val="ＭＳ 明朝"/>
      <family val="1"/>
    </font>
    <font>
      <sz val="16"/>
      <name val="ＭＳ Ｐゴシック"/>
      <family val="3"/>
    </font>
    <font>
      <b/>
      <sz val="14"/>
      <name val="ＭＳ Ｐゴシック"/>
      <family val="3"/>
    </font>
    <font>
      <b/>
      <sz val="20"/>
      <name val="ＭＳ 明朝"/>
      <family val="1"/>
    </font>
    <font>
      <sz val="14"/>
      <color indexed="8"/>
      <name val="ＭＳ Ｐゴシック"/>
      <family val="3"/>
    </font>
    <font>
      <sz val="10"/>
      <name val="ＭＳ 明朝"/>
      <family val="1"/>
    </font>
    <font>
      <sz val="10"/>
      <color indexed="10"/>
      <name val="ＭＳ 明朝"/>
      <family val="1"/>
    </font>
    <font>
      <b/>
      <sz val="12"/>
      <name val="ＭＳ 明朝"/>
      <family val="1"/>
    </font>
    <font>
      <sz val="12"/>
      <color indexed="43"/>
      <name val="ＭＳ Ｐゴシック"/>
      <family val="3"/>
    </font>
    <font>
      <b/>
      <sz val="11"/>
      <color indexed="10"/>
      <name val="ＭＳ 明朝"/>
      <family val="1"/>
    </font>
    <font>
      <sz val="16"/>
      <color indexed="43"/>
      <name val="ＭＳ Ｐゴシック"/>
      <family val="3"/>
    </font>
    <font>
      <sz val="13"/>
      <name val="ＭＳ 明朝"/>
      <family val="1"/>
    </font>
    <font>
      <b/>
      <i/>
      <sz val="11"/>
      <name val="ＭＳ 明朝"/>
      <family val="1"/>
    </font>
    <font>
      <sz val="14"/>
      <color indexed="43"/>
      <name val="ＭＳ 明朝"/>
      <family val="1"/>
    </font>
    <font>
      <sz val="18"/>
      <color indexed="10"/>
      <name val="ＭＳ Ｐゴシック"/>
      <family val="3"/>
    </font>
    <font>
      <sz val="9"/>
      <name val="ＭＳ 明朝"/>
      <family val="1"/>
    </font>
    <font>
      <u val="single"/>
      <sz val="7.5"/>
      <color indexed="12"/>
      <name val="ＭＳ Ｐゴシック"/>
      <family val="3"/>
    </font>
    <font>
      <u val="single"/>
      <sz val="7.5"/>
      <color indexed="36"/>
      <name val="ＭＳ Ｐゴシック"/>
      <family val="3"/>
    </font>
    <font>
      <sz val="9"/>
      <name val="ＭＳ Ｐゴシック"/>
      <family val="3"/>
    </font>
    <font>
      <b/>
      <sz val="9"/>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FF0000"/>
      <name val="ＭＳ 明朝"/>
      <family val="1"/>
    </font>
    <font>
      <sz val="11"/>
      <color rgb="FFFF0000"/>
      <name val="ＭＳ Ｐゴシック"/>
      <family val="3"/>
    </font>
    <font>
      <sz val="11"/>
      <color rgb="FF00B0F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style="dotted"/>
      <right style="medium"/>
      <top style="medium"/>
      <bottom style="medium"/>
    </border>
    <border>
      <left>
        <color indexed="63"/>
      </left>
      <right>
        <color indexed="63"/>
      </right>
      <top>
        <color indexed="63"/>
      </top>
      <bottom style="medium"/>
    </border>
    <border>
      <left style="medium"/>
      <right style="dotted"/>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right style="medium"/>
      <top style="thin"/>
      <bottom style="double"/>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medium"/>
      <bottom style="dotted"/>
    </border>
    <border>
      <left style="medium"/>
      <right style="medium"/>
      <top style="medium"/>
      <bottom style="dotted"/>
    </border>
    <border>
      <left style="thin"/>
      <right style="thin"/>
      <top>
        <color indexed="63"/>
      </top>
      <bottom style="medium"/>
    </border>
    <border>
      <left>
        <color indexed="63"/>
      </left>
      <right>
        <color indexed="63"/>
      </right>
      <top style="thin"/>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medium"/>
    </border>
    <border>
      <left style="thin"/>
      <right style="medium"/>
      <top style="medium"/>
      <bottom style="double"/>
    </border>
    <border>
      <left style="thin"/>
      <right style="medium"/>
      <top>
        <color indexed="63"/>
      </top>
      <bottom style="thin"/>
    </border>
    <border>
      <left style="thin"/>
      <right style="medium"/>
      <top style="thin"/>
      <bottom style="double"/>
    </border>
    <border>
      <left style="thin"/>
      <right style="medium"/>
      <top style="thin"/>
      <bottom style="medium"/>
    </border>
    <border>
      <left style="thin"/>
      <right style="medium"/>
      <top style="medium"/>
      <bottom style="thin"/>
    </border>
    <border>
      <left style="thin"/>
      <right style="medium"/>
      <top style="double"/>
      <bottom style="thin"/>
    </border>
    <border>
      <left style="dotted"/>
      <right style="dotted"/>
      <top style="thin"/>
      <bottom style="thin"/>
    </border>
    <border>
      <left style="dotted"/>
      <right style="dotted"/>
      <top style="thin"/>
      <bottom style="medium"/>
    </border>
    <border>
      <left style="dotted"/>
      <right style="dotted"/>
      <top>
        <color indexed="63"/>
      </top>
      <bottom style="thin"/>
    </border>
    <border>
      <left>
        <color indexed="63"/>
      </left>
      <right>
        <color indexed="63"/>
      </right>
      <top style="thin"/>
      <bottom style="double"/>
    </border>
    <border>
      <left style="dotted"/>
      <right style="dotted"/>
      <top style="thin"/>
      <bottom style="double"/>
    </border>
    <border>
      <left style="dotted"/>
      <right style="dotted"/>
      <top style="medium"/>
      <bottom style="thin"/>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double"/>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style="medium"/>
    </border>
    <border>
      <left style="thin"/>
      <right style="thin"/>
      <top style="thin"/>
      <bottom style="double"/>
    </border>
    <border>
      <left style="thin"/>
      <right style="thin"/>
      <top style="medium"/>
      <bottom style="thin"/>
    </border>
    <border>
      <left style="thin"/>
      <right>
        <color indexed="63"/>
      </right>
      <top style="medium"/>
      <bottom style="thin"/>
    </border>
    <border>
      <left style="thin"/>
      <right>
        <color indexed="63"/>
      </right>
      <top style="thin"/>
      <bottom style="double"/>
    </border>
    <border>
      <left style="thin"/>
      <right style="medium"/>
      <top style="thin"/>
      <bottom style="dotted"/>
    </border>
    <border>
      <left>
        <color indexed="63"/>
      </left>
      <right style="medium"/>
      <top>
        <color indexed="63"/>
      </top>
      <bottom>
        <color indexed="63"/>
      </bottom>
    </border>
    <border>
      <left>
        <color indexed="63"/>
      </left>
      <right>
        <color indexed="63"/>
      </right>
      <top style="medium"/>
      <bottom style="medium"/>
    </border>
    <border>
      <left style="medium"/>
      <right style="thin"/>
      <top style="thin"/>
      <bottom style="double"/>
    </border>
    <border>
      <left>
        <color indexed="63"/>
      </left>
      <right style="medium"/>
      <top style="thin"/>
      <bottom style="double"/>
    </border>
    <border>
      <left style="medium"/>
      <right style="medium"/>
      <top>
        <color indexed="63"/>
      </top>
      <bottom>
        <color indexed="63"/>
      </bottom>
    </border>
    <border>
      <left style="medium"/>
      <right style="medium"/>
      <top style="medium"/>
      <bottom style="double"/>
    </border>
    <border>
      <left>
        <color indexed="63"/>
      </left>
      <right style="thin"/>
      <top style="thin"/>
      <bottom style="medium"/>
    </border>
    <border>
      <left style="medium"/>
      <right style="medium"/>
      <top style="thin"/>
      <bottom style="medium"/>
    </border>
    <border>
      <left style="medium"/>
      <right style="thin"/>
      <top style="medium"/>
      <bottom style="thin"/>
    </border>
    <border>
      <left style="medium"/>
      <right>
        <color indexed="63"/>
      </right>
      <top style="thin"/>
      <bottom style="double"/>
    </border>
    <border>
      <left style="medium"/>
      <right>
        <color indexed="63"/>
      </right>
      <top style="double"/>
      <bottom style="thin"/>
    </border>
    <border>
      <left style="thin"/>
      <right style="thin"/>
      <top style="double"/>
      <bottom style="thin"/>
    </border>
    <border>
      <left>
        <color indexed="63"/>
      </left>
      <right style="medium"/>
      <top style="double"/>
      <bottom style="thin"/>
    </border>
    <border>
      <left style="medium"/>
      <right>
        <color indexed="63"/>
      </right>
      <top style="thin"/>
      <bottom style="medium"/>
    </border>
    <border>
      <left style="thin"/>
      <right style="thin"/>
      <top style="thin"/>
      <bottom style="medium"/>
    </border>
    <border>
      <left>
        <color indexed="63"/>
      </left>
      <right style="thin"/>
      <top style="thin"/>
      <bottom style="thin"/>
    </border>
    <border>
      <left style="medium"/>
      <right style="medium"/>
      <top style="medium"/>
      <bottom style="thin"/>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thin"/>
      <right style="medium"/>
      <top style="thin"/>
      <bottom>
        <color indexed="63"/>
      </bottom>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mediu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medium"/>
      <top style="thin"/>
      <bottom style="mediu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medium"/>
      <top style="double"/>
      <bottom style="medium"/>
    </border>
    <border>
      <left>
        <color indexed="63"/>
      </left>
      <right style="dotted"/>
      <top style="thin"/>
      <bottom style="medium"/>
    </border>
    <border>
      <left style="dotted"/>
      <right>
        <color indexed="63"/>
      </right>
      <top style="thin"/>
      <bottom style="thin"/>
    </border>
    <border>
      <left style="dotted"/>
      <right>
        <color indexed="63"/>
      </right>
      <top style="thin"/>
      <bottom style="double"/>
    </border>
    <border>
      <left>
        <color indexed="63"/>
      </left>
      <right style="dotted"/>
      <top style="thin"/>
      <bottom style="thin"/>
    </border>
    <border>
      <left>
        <color indexed="63"/>
      </left>
      <right style="dotted"/>
      <top style="thin"/>
      <bottom style="double"/>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medium"/>
    </border>
    <border>
      <left style="medium"/>
      <right>
        <color indexed="63"/>
      </right>
      <top style="double"/>
      <bottom>
        <color indexed="63"/>
      </bottom>
    </border>
    <border>
      <left style="thin"/>
      <right style="thin"/>
      <top style="double"/>
      <bottom>
        <color indexed="63"/>
      </bottom>
    </border>
    <border>
      <left style="medium"/>
      <right>
        <color indexed="63"/>
      </right>
      <top>
        <color indexed="63"/>
      </top>
      <bottom style="medium"/>
    </border>
    <border>
      <left style="thin"/>
      <right style="medium"/>
      <top style="double"/>
      <bottom>
        <color indexed="63"/>
      </bottom>
    </border>
    <border>
      <left style="medium"/>
      <right>
        <color indexed="63"/>
      </right>
      <top>
        <color indexed="63"/>
      </top>
      <bottom style="thin"/>
    </border>
    <border>
      <left style="medium"/>
      <right>
        <color indexed="63"/>
      </right>
      <top>
        <color indexed="63"/>
      </top>
      <bottom style="double"/>
    </border>
    <border>
      <left style="medium"/>
      <right style="thin"/>
      <top>
        <color indexed="63"/>
      </top>
      <bottom style="thin"/>
    </border>
    <border>
      <left style="medium"/>
      <right style="thin"/>
      <top>
        <color indexed="63"/>
      </top>
      <bottom style="medium"/>
    </border>
    <border>
      <left style="dotted"/>
      <right style="dotted"/>
      <top style="medium"/>
      <bottom style="medium"/>
    </border>
    <border>
      <left>
        <color indexed="63"/>
      </left>
      <right style="thin"/>
      <top style="hair"/>
      <bottom style="hair"/>
    </border>
    <border>
      <left style="thin"/>
      <right style="thin"/>
      <top style="dotted"/>
      <bottom style="dotted"/>
    </border>
    <border>
      <left style="thin"/>
      <right style="medium"/>
      <top style="dotted"/>
      <bottom style="dotted"/>
    </border>
    <border>
      <left style="medium"/>
      <right style="thin"/>
      <top style="dotted"/>
      <bottom style="dotted"/>
    </border>
    <border>
      <left style="thin"/>
      <right style="thin"/>
      <top style="hair"/>
      <bottom style="thin"/>
    </border>
    <border>
      <left style="medium"/>
      <right>
        <color indexed="63"/>
      </right>
      <top style="dotted"/>
      <bottom style="thin"/>
    </border>
    <border>
      <left style="thin"/>
      <right style="thin"/>
      <top style="dotted"/>
      <bottom style="thin"/>
    </border>
    <border>
      <left style="thin"/>
      <right style="medium"/>
      <top style="dotted"/>
      <bottom style="thin"/>
    </border>
    <border>
      <left style="medium"/>
      <right style="thin"/>
      <top style="dotted"/>
      <bottom style="thin"/>
    </border>
    <border>
      <left style="thin"/>
      <right style="thin"/>
      <top style="thin"/>
      <bottom style="dotted"/>
    </border>
    <border>
      <left style="medium"/>
      <right>
        <color indexed="63"/>
      </right>
      <top>
        <color indexed="63"/>
      </top>
      <bottom style="dotted"/>
    </border>
    <border>
      <left style="thin"/>
      <right style="thin"/>
      <top style="hair"/>
      <bottom style="hair"/>
    </border>
    <border>
      <left style="thin"/>
      <right style="medium"/>
      <top>
        <color indexed="63"/>
      </top>
      <bottom style="dotted"/>
    </border>
    <border>
      <left style="thin"/>
      <right style="thin"/>
      <top>
        <color indexed="63"/>
      </top>
      <bottom style="double"/>
    </border>
    <border>
      <left style="medium"/>
      <right>
        <color indexed="63"/>
      </right>
      <top style="dotted"/>
      <bottom style="double"/>
    </border>
    <border>
      <left style="thin"/>
      <right style="thin"/>
      <top style="dotted"/>
      <bottom style="double"/>
    </border>
    <border>
      <left style="thin"/>
      <right style="medium"/>
      <top style="dotted"/>
      <bottom style="double"/>
    </border>
    <border>
      <left style="medium"/>
      <right style="thin"/>
      <top style="dotted"/>
      <bottom style="double"/>
    </border>
    <border>
      <left style="thin"/>
      <right style="thin"/>
      <top>
        <color indexed="63"/>
      </top>
      <bottom style="dotted"/>
    </border>
    <border>
      <left style="medium"/>
      <right>
        <color indexed="63"/>
      </right>
      <top style="double"/>
      <bottom style="dotted"/>
    </border>
    <border>
      <left style="thin"/>
      <right style="thin"/>
      <top style="double"/>
      <bottom style="dotted"/>
    </border>
    <border>
      <left style="thin"/>
      <right style="medium"/>
      <top style="double"/>
      <bottom style="dotted"/>
    </border>
    <border>
      <left style="medium"/>
      <right style="thin"/>
      <top style="double"/>
      <bottom style="dotted"/>
    </border>
    <border>
      <left style="medium"/>
      <right style="thin"/>
      <top>
        <color indexed="63"/>
      </top>
      <bottom style="dotted"/>
    </border>
    <border>
      <left style="medium"/>
      <right style="thin"/>
      <top style="double"/>
      <bottom>
        <color indexed="63"/>
      </bottom>
    </border>
    <border>
      <left style="medium"/>
      <right>
        <color indexed="63"/>
      </right>
      <top style="dotted"/>
      <bottom style="dotted"/>
    </border>
    <border>
      <left style="medium"/>
      <right style="thin"/>
      <top style="medium"/>
      <bottom>
        <color indexed="63"/>
      </bottom>
    </border>
    <border>
      <left>
        <color indexed="63"/>
      </left>
      <right style="medium"/>
      <top style="dotted"/>
      <bottom style="dotted"/>
    </border>
    <border>
      <left>
        <color indexed="63"/>
      </left>
      <right style="medium"/>
      <top>
        <color indexed="63"/>
      </top>
      <bottom style="dotted"/>
    </border>
    <border>
      <left>
        <color indexed="63"/>
      </left>
      <right style="medium"/>
      <top style="medium"/>
      <bottom style="thin"/>
    </border>
    <border>
      <left>
        <color indexed="63"/>
      </left>
      <right style="medium"/>
      <top>
        <color indexed="63"/>
      </top>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dotted"/>
      <bottom>
        <color indexed="63"/>
      </bottom>
    </border>
    <border>
      <left>
        <color indexed="63"/>
      </left>
      <right style="medium"/>
      <top style="dotted"/>
      <bottom>
        <color indexed="63"/>
      </bottom>
    </border>
    <border>
      <left style="medium"/>
      <right>
        <color indexed="63"/>
      </right>
      <top style="thin"/>
      <bottom style="dotted"/>
    </border>
    <border>
      <left style="medium"/>
      <right style="thin"/>
      <top style="thin"/>
      <bottom style="dotted"/>
    </border>
    <border>
      <left>
        <color indexed="63"/>
      </left>
      <right style="medium"/>
      <top style="thin"/>
      <bottom style="dotted"/>
    </border>
    <border>
      <left>
        <color indexed="63"/>
      </left>
      <right style="medium"/>
      <top style="dotted"/>
      <bottom style="thin"/>
    </border>
    <border>
      <left style="thin"/>
      <right style="thin"/>
      <top style="hair"/>
      <bottom style="double"/>
    </border>
    <border>
      <left>
        <color indexed="63"/>
      </left>
      <right style="medium"/>
      <top style="dotted"/>
      <bottom style="double"/>
    </border>
    <border>
      <left style="medium"/>
      <right style="thin"/>
      <top>
        <color indexed="63"/>
      </top>
      <bottom>
        <color indexed="63"/>
      </bottom>
    </border>
    <border>
      <left>
        <color indexed="63"/>
      </left>
      <right style="medium"/>
      <top style="thin"/>
      <bottom style="thin"/>
    </border>
    <border>
      <left>
        <color indexed="63"/>
      </left>
      <right style="dotted"/>
      <top style="medium"/>
      <bottom style="thin"/>
    </border>
    <border>
      <left>
        <color indexed="63"/>
      </left>
      <right style="thin"/>
      <top style="double"/>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ashed"/>
      <top style="double"/>
      <bottom>
        <color indexed="63"/>
      </bottom>
    </border>
    <border>
      <left style="dashed"/>
      <right>
        <color indexed="63"/>
      </right>
      <top style="double"/>
      <bottom>
        <color indexed="63"/>
      </bottom>
    </border>
    <border>
      <left style="dashed"/>
      <right>
        <color indexed="63"/>
      </right>
      <top style="thin"/>
      <bottom>
        <color indexed="63"/>
      </bottom>
    </border>
    <border>
      <left>
        <color indexed="63"/>
      </left>
      <right style="dashed"/>
      <top style="thin"/>
      <bottom>
        <color indexed="63"/>
      </bottom>
    </border>
    <border>
      <left style="dotted"/>
      <right>
        <color indexed="63"/>
      </right>
      <top style="medium"/>
      <bottom style="thin"/>
    </border>
    <border>
      <left style="thin"/>
      <right style="medium"/>
      <top>
        <color indexed="63"/>
      </top>
      <bottom style="double"/>
    </border>
    <border>
      <left style="dotted"/>
      <right style="medium"/>
      <top>
        <color indexed="63"/>
      </top>
      <bottom style="medium"/>
    </border>
    <border>
      <left style="medium"/>
      <right>
        <color indexed="63"/>
      </right>
      <top style="thin"/>
      <bottom style="thin"/>
    </border>
    <border>
      <left style="dotted"/>
      <right style="medium"/>
      <top style="thin"/>
      <bottom style="thin"/>
    </border>
    <border>
      <left style="medium"/>
      <right style="dotted"/>
      <top style="thin"/>
      <bottom style="double"/>
    </border>
    <border>
      <left style="dotted"/>
      <right style="medium"/>
      <top style="thin"/>
      <bottom style="double"/>
    </border>
    <border>
      <left style="medium"/>
      <right style="dotted"/>
      <top style="double"/>
      <bottom style="medium"/>
    </border>
    <border>
      <left style="dotted"/>
      <right style="medium"/>
      <top style="medium"/>
      <bottom style="thin"/>
    </border>
    <border diagonalUp="1">
      <left style="thin"/>
      <right style="thin"/>
      <top style="thin"/>
      <bottom style="thin"/>
      <diagonal style="thin"/>
    </border>
    <border diagonalUp="1">
      <left style="medium"/>
      <right>
        <color indexed="63"/>
      </right>
      <top style="thin"/>
      <bottom style="thin"/>
      <diagonal style="thin"/>
    </border>
    <border diagonalUp="1">
      <left style="dotted"/>
      <right style="medium"/>
      <top style="thin"/>
      <bottom style="thin"/>
      <diagonal style="thin"/>
    </border>
    <border>
      <left style="medium"/>
      <right>
        <color indexed="63"/>
      </right>
      <top style="thin"/>
      <bottom>
        <color indexed="63"/>
      </bottom>
    </border>
    <border>
      <left style="dotted"/>
      <right style="medium"/>
      <top>
        <color indexed="63"/>
      </top>
      <bottom style="thin"/>
    </border>
    <border diagonalUp="1">
      <left style="dotted"/>
      <right style="medium"/>
      <top>
        <color indexed="63"/>
      </top>
      <bottom style="thin"/>
      <diagonal style="thin"/>
    </border>
    <border>
      <left style="medium"/>
      <right style="dotted"/>
      <top style="medium"/>
      <bottom style="thin"/>
    </border>
    <border>
      <left style="medium"/>
      <right style="dotted"/>
      <top>
        <color indexed="63"/>
      </top>
      <bottom style="thin"/>
    </border>
    <border>
      <left style="medium"/>
      <right>
        <color indexed="63"/>
      </right>
      <top style="medium"/>
      <bottom style="thin"/>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color indexed="63"/>
      </left>
      <right style="medium"/>
      <top style="double"/>
      <bottom style="medium"/>
    </border>
    <border>
      <left style="dotted"/>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color indexed="63"/>
      </left>
      <right>
        <color indexed="63"/>
      </right>
      <top style="medium"/>
      <bottom style="thin"/>
    </border>
    <border>
      <left style="thin"/>
      <right>
        <color indexed="63"/>
      </right>
      <top>
        <color indexed="63"/>
      </top>
      <bottom style="double"/>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86" fillId="32" borderId="0" applyNumberFormat="0" applyBorder="0" applyAlignment="0" applyProtection="0"/>
  </cellStyleXfs>
  <cellXfs count="1633">
    <xf numFmtId="0" fontId="0" fillId="0" borderId="0" xfId="0" applyAlignment="1">
      <alignment/>
    </xf>
    <xf numFmtId="0" fontId="3" fillId="0" borderId="0" xfId="0" applyFont="1" applyAlignment="1">
      <alignment/>
    </xf>
    <xf numFmtId="0" fontId="0" fillId="0" borderId="0" xfId="0" applyBorder="1" applyAlignment="1">
      <alignment/>
    </xf>
    <xf numFmtId="0" fontId="7" fillId="0" borderId="0" xfId="0" applyFont="1" applyBorder="1" applyAlignment="1">
      <alignment horizontal="distributed" vertical="center"/>
    </xf>
    <xf numFmtId="179" fontId="7" fillId="0" borderId="0" xfId="0" applyNumberFormat="1" applyFont="1" applyBorder="1" applyAlignment="1">
      <alignment vertical="center"/>
    </xf>
    <xf numFmtId="180" fontId="7" fillId="0" borderId="0" xfId="0" applyNumberFormat="1" applyFont="1" applyBorder="1" applyAlignment="1">
      <alignment vertical="center"/>
    </xf>
    <xf numFmtId="0" fontId="9" fillId="0" borderId="0" xfId="0" applyFont="1" applyBorder="1" applyAlignment="1" applyProtection="1">
      <alignment horizontal="center" vertical="center"/>
      <protection locked="0"/>
    </xf>
    <xf numFmtId="3" fontId="9" fillId="0" borderId="0" xfId="0" applyNumberFormat="1" applyFont="1" applyBorder="1" applyAlignment="1" applyProtection="1">
      <alignment horizontal="center"/>
      <protection locked="0"/>
    </xf>
    <xf numFmtId="178" fontId="9" fillId="0" borderId="0" xfId="0" applyNumberFormat="1" applyFont="1" applyBorder="1" applyAlignment="1" applyProtection="1">
      <alignment/>
      <protection locked="0"/>
    </xf>
    <xf numFmtId="178" fontId="0" fillId="0" borderId="0" xfId="0" applyNumberFormat="1" applyBorder="1" applyAlignment="1" applyProtection="1">
      <alignment/>
      <protection locked="0"/>
    </xf>
    <xf numFmtId="178" fontId="7" fillId="0" borderId="0" xfId="0" applyNumberFormat="1" applyFont="1" applyBorder="1" applyAlignment="1">
      <alignment vertical="center"/>
    </xf>
    <xf numFmtId="178" fontId="7" fillId="0" borderId="0" xfId="0" applyNumberFormat="1" applyFont="1" applyBorder="1" applyAlignment="1">
      <alignment/>
    </xf>
    <xf numFmtId="178" fontId="0" fillId="0" borderId="0" xfId="0" applyNumberFormat="1" applyBorder="1" applyAlignment="1">
      <alignment/>
    </xf>
    <xf numFmtId="0" fontId="7" fillId="0" borderId="0" xfId="0" applyFont="1" applyBorder="1" applyAlignment="1">
      <alignment vertical="top"/>
    </xf>
    <xf numFmtId="0" fontId="7" fillId="0" borderId="0" xfId="0" applyFont="1" applyBorder="1" applyAlignment="1">
      <alignment vertical="center"/>
    </xf>
    <xf numFmtId="176" fontId="7" fillId="0" borderId="0" xfId="0" applyNumberFormat="1" applyFont="1" applyBorder="1" applyAlignment="1">
      <alignment vertical="center"/>
    </xf>
    <xf numFmtId="0" fontId="9" fillId="0" borderId="0" xfId="0" applyFont="1" applyBorder="1" applyAlignment="1" applyProtection="1">
      <alignment horizontal="distributed" vertical="center"/>
      <protection locked="0"/>
    </xf>
    <xf numFmtId="3" fontId="9" fillId="0" borderId="0" xfId="0" applyNumberFormat="1" applyFont="1" applyBorder="1" applyAlignment="1" applyProtection="1">
      <alignment vertical="center"/>
      <protection locked="0"/>
    </xf>
    <xf numFmtId="0" fontId="11" fillId="0" borderId="0" xfId="0" applyFont="1" applyBorder="1" applyAlignment="1">
      <alignment horizontal="distributed" vertical="center"/>
    </xf>
    <xf numFmtId="0" fontId="0" fillId="0" borderId="0" xfId="0" applyBorder="1" applyAlignment="1" applyProtection="1">
      <alignment horizontal="distributed" vertical="center"/>
      <protection locked="0"/>
    </xf>
    <xf numFmtId="0" fontId="6" fillId="0" borderId="0" xfId="0" applyFont="1" applyBorder="1" applyAlignment="1">
      <alignment horizontal="distributed" vertical="center"/>
    </xf>
    <xf numFmtId="0" fontId="0" fillId="0" borderId="0" xfId="0" applyBorder="1" applyAlignment="1">
      <alignment horizontal="distributed" vertical="center"/>
    </xf>
    <xf numFmtId="176" fontId="7" fillId="0" borderId="0" xfId="0" applyNumberFormat="1" applyFont="1" applyBorder="1" applyAlignment="1">
      <alignment horizontal="right" vertical="center"/>
    </xf>
    <xf numFmtId="178" fontId="7" fillId="0" borderId="0" xfId="0" applyNumberFormat="1" applyFont="1" applyBorder="1" applyAlignment="1">
      <alignment horizontal="right" vertical="center"/>
    </xf>
    <xf numFmtId="0" fontId="9" fillId="0" borderId="0" xfId="0" applyFont="1" applyBorder="1" applyAlignment="1">
      <alignment horizontal="distributed" vertical="center"/>
    </xf>
    <xf numFmtId="0" fontId="8" fillId="0" borderId="0" xfId="0" applyFont="1" applyBorder="1" applyAlignment="1">
      <alignment horizontal="distributed"/>
    </xf>
    <xf numFmtId="0" fontId="7" fillId="0" borderId="0" xfId="0" applyFont="1" applyBorder="1" applyAlignment="1">
      <alignment horizontal="distributed"/>
    </xf>
    <xf numFmtId="0" fontId="12" fillId="0" borderId="0" xfId="0" applyFont="1" applyBorder="1" applyAlignment="1" applyProtection="1">
      <alignment horizontal="distributed" vertical="center"/>
      <protection locked="0"/>
    </xf>
    <xf numFmtId="0" fontId="13" fillId="0" borderId="0" xfId="0" applyFont="1" applyBorder="1" applyAlignment="1">
      <alignment horizontal="distributed" vertical="center"/>
    </xf>
    <xf numFmtId="0" fontId="9" fillId="0" borderId="0" xfId="0" applyFont="1" applyBorder="1" applyAlignment="1" applyProtection="1">
      <alignment horizontal="distributed"/>
      <protection locked="0"/>
    </xf>
    <xf numFmtId="0" fontId="0" fillId="0" borderId="0" xfId="0" applyBorder="1" applyAlignment="1">
      <alignment horizontal="distributed"/>
    </xf>
    <xf numFmtId="0" fontId="14" fillId="0" borderId="0"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16" fillId="0" borderId="0" xfId="0" applyFont="1" applyBorder="1" applyAlignment="1" applyProtection="1">
      <alignment horizontal="distributed" vertical="center"/>
      <protection locked="0"/>
    </xf>
    <xf numFmtId="0" fontId="7" fillId="0" borderId="0" xfId="0" applyFont="1" applyBorder="1" applyAlignment="1">
      <alignment horizontal="distributed" vertical="distributed"/>
    </xf>
    <xf numFmtId="0" fontId="6" fillId="0" borderId="0" xfId="0" applyFont="1" applyBorder="1" applyAlignment="1">
      <alignment horizontal="distributed"/>
    </xf>
    <xf numFmtId="0" fontId="7" fillId="0" borderId="0" xfId="0" applyFont="1" applyBorder="1" applyAlignment="1">
      <alignment/>
    </xf>
    <xf numFmtId="0" fontId="8" fillId="0" borderId="0" xfId="0" applyFont="1" applyBorder="1" applyAlignment="1">
      <alignment/>
    </xf>
    <xf numFmtId="0" fontId="0" fillId="0" borderId="0" xfId="0" applyBorder="1" applyAlignment="1">
      <alignment/>
    </xf>
    <xf numFmtId="0" fontId="9" fillId="0" borderId="0" xfId="0" applyFont="1" applyBorder="1" applyAlignment="1">
      <alignment/>
    </xf>
    <xf numFmtId="0" fontId="10" fillId="0" borderId="0" xfId="0" applyFont="1" applyBorder="1" applyAlignment="1">
      <alignment/>
    </xf>
    <xf numFmtId="0" fontId="9" fillId="0" borderId="0" xfId="0" applyFont="1" applyBorder="1" applyAlignment="1" applyProtection="1">
      <alignment/>
      <protection locked="0"/>
    </xf>
    <xf numFmtId="176" fontId="7" fillId="0" borderId="0" xfId="0" applyNumberFormat="1" applyFont="1" applyBorder="1" applyAlignment="1">
      <alignment/>
    </xf>
    <xf numFmtId="0" fontId="0" fillId="0" borderId="0" xfId="0" applyBorder="1" applyAlignment="1" applyProtection="1">
      <alignment/>
      <protection locked="0"/>
    </xf>
    <xf numFmtId="3" fontId="9" fillId="0" borderId="0" xfId="0" applyNumberFormat="1" applyFont="1" applyBorder="1" applyAlignment="1">
      <alignment/>
    </xf>
    <xf numFmtId="176" fontId="9" fillId="0" borderId="0" xfId="0" applyNumberFormat="1" applyFont="1" applyBorder="1" applyAlignment="1" applyProtection="1">
      <alignment/>
      <protection locked="0"/>
    </xf>
    <xf numFmtId="3" fontId="9" fillId="0" borderId="0" xfId="0" applyNumberFormat="1" applyFont="1" applyBorder="1" applyAlignment="1" applyProtection="1">
      <alignment/>
      <protection locked="0"/>
    </xf>
    <xf numFmtId="3" fontId="7" fillId="0" borderId="0" xfId="0" applyNumberFormat="1" applyFont="1" applyBorder="1" applyAlignment="1">
      <alignment/>
    </xf>
    <xf numFmtId="181" fontId="0" fillId="0" borderId="0" xfId="0" applyNumberFormat="1" applyBorder="1" applyAlignment="1" applyProtection="1">
      <alignment/>
      <protection locked="0"/>
    </xf>
    <xf numFmtId="3" fontId="14" fillId="0" borderId="0" xfId="0" applyNumberFormat="1" applyFont="1" applyBorder="1" applyAlignment="1" applyProtection="1">
      <alignment/>
      <protection locked="0"/>
    </xf>
    <xf numFmtId="3" fontId="11" fillId="0" borderId="0" xfId="0" applyNumberFormat="1" applyFont="1" applyBorder="1" applyAlignment="1">
      <alignment/>
    </xf>
    <xf numFmtId="3" fontId="12" fillId="0" borderId="0" xfId="0" applyNumberFormat="1" applyFont="1" applyBorder="1" applyAlignment="1">
      <alignment/>
    </xf>
    <xf numFmtId="0" fontId="17" fillId="0" borderId="10" xfId="0" applyFont="1" applyBorder="1" applyAlignment="1">
      <alignment vertical="center" shrinkToFit="1"/>
    </xf>
    <xf numFmtId="0" fontId="17" fillId="0" borderId="11" xfId="0" applyFont="1" applyBorder="1" applyAlignment="1">
      <alignment vertical="center" shrinkToFit="1"/>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4" xfId="0" applyFont="1" applyBorder="1" applyAlignment="1">
      <alignment horizontal="distributed" vertical="center" shrinkToFit="1"/>
    </xf>
    <xf numFmtId="0" fontId="17" fillId="0" borderId="15" xfId="0" applyFont="1" applyBorder="1" applyAlignment="1">
      <alignment vertical="center" shrinkToFit="1"/>
    </xf>
    <xf numFmtId="0" fontId="17" fillId="0" borderId="16" xfId="0" applyFont="1" applyBorder="1" applyAlignment="1">
      <alignment vertical="center" shrinkToFit="1"/>
    </xf>
    <xf numFmtId="0" fontId="17" fillId="0" borderId="0" xfId="0" applyFont="1" applyAlignment="1">
      <alignment shrinkToFit="1"/>
    </xf>
    <xf numFmtId="0" fontId="17" fillId="0" borderId="17" xfId="0" applyFont="1" applyBorder="1" applyAlignment="1">
      <alignment horizontal="distributed" vertical="center" shrinkToFit="1"/>
    </xf>
    <xf numFmtId="0" fontId="17" fillId="0" borderId="18" xfId="0" applyFont="1" applyBorder="1" applyAlignment="1">
      <alignment horizontal="distributed" vertical="center" shrinkToFit="1"/>
    </xf>
    <xf numFmtId="0" fontId="17" fillId="0" borderId="19" xfId="0" applyFont="1" applyBorder="1" applyAlignment="1">
      <alignment horizontal="distributed" vertical="center" shrinkToFit="1"/>
    </xf>
    <xf numFmtId="0" fontId="17" fillId="0" borderId="0" xfId="0" applyFont="1" applyAlignment="1">
      <alignment vertical="center"/>
    </xf>
    <xf numFmtId="0" fontId="21" fillId="0" borderId="0" xfId="0" applyFont="1" applyBorder="1" applyAlignment="1">
      <alignment horizontal="distributed" vertical="center"/>
    </xf>
    <xf numFmtId="0" fontId="22" fillId="0" borderId="0" xfId="0" applyFont="1" applyBorder="1" applyAlignment="1">
      <alignment horizontal="distributed" vertical="center"/>
    </xf>
    <xf numFmtId="176" fontId="21" fillId="0" borderId="0" xfId="0" applyNumberFormat="1" applyFont="1" applyBorder="1" applyAlignment="1">
      <alignment vertical="center" shrinkToFit="1"/>
    </xf>
    <xf numFmtId="0" fontId="21" fillId="0" borderId="0" xfId="0" applyFont="1" applyAlignment="1">
      <alignment vertical="center"/>
    </xf>
    <xf numFmtId="0" fontId="21" fillId="0" borderId="0" xfId="0" applyFont="1" applyAlignment="1">
      <alignment vertical="center" shrinkToFit="1"/>
    </xf>
    <xf numFmtId="0" fontId="21" fillId="0" borderId="15" xfId="0" applyFont="1" applyBorder="1" applyAlignment="1">
      <alignment vertical="center" shrinkToFit="1"/>
    </xf>
    <xf numFmtId="0" fontId="21" fillId="0" borderId="20" xfId="0" applyFont="1" applyBorder="1" applyAlignment="1">
      <alignment vertical="center" textRotation="255"/>
    </xf>
    <xf numFmtId="0" fontId="21" fillId="0" borderId="21" xfId="0" applyFont="1" applyBorder="1" applyAlignment="1">
      <alignment horizontal="distributed" vertical="center" shrinkToFit="1"/>
    </xf>
    <xf numFmtId="0" fontId="21" fillId="0" borderId="22" xfId="0" applyFont="1" applyBorder="1" applyAlignment="1">
      <alignment horizontal="distributed" vertical="center" shrinkToFit="1"/>
    </xf>
    <xf numFmtId="0" fontId="21" fillId="0" borderId="23" xfId="0" applyFont="1" applyBorder="1" applyAlignment="1">
      <alignment horizontal="distributed" vertical="center" shrinkToFit="1"/>
    </xf>
    <xf numFmtId="0" fontId="24" fillId="0" borderId="0" xfId="0" applyFont="1" applyAlignment="1">
      <alignment vertical="center"/>
    </xf>
    <xf numFmtId="176" fontId="22" fillId="0" borderId="0" xfId="0" applyNumberFormat="1" applyFont="1" applyBorder="1" applyAlignment="1">
      <alignment vertical="center" shrinkToFit="1"/>
    </xf>
    <xf numFmtId="0" fontId="22" fillId="0" borderId="0" xfId="0" applyFont="1" applyAlignment="1">
      <alignment vertical="center" shrinkToFit="1"/>
    </xf>
    <xf numFmtId="0" fontId="21" fillId="0" borderId="13" xfId="0" applyFont="1" applyBorder="1" applyAlignment="1">
      <alignment vertical="center" shrinkToFit="1"/>
    </xf>
    <xf numFmtId="0" fontId="21" fillId="0" borderId="14" xfId="0" applyFont="1" applyBorder="1" applyAlignment="1">
      <alignment vertical="center" shrinkToFit="1"/>
    </xf>
    <xf numFmtId="0" fontId="21" fillId="0" borderId="14" xfId="0" applyFont="1" applyBorder="1" applyAlignment="1">
      <alignment horizontal="distributed" vertical="center" shrinkToFit="1"/>
    </xf>
    <xf numFmtId="0" fontId="21" fillId="0" borderId="16" xfId="0" applyFont="1" applyBorder="1" applyAlignment="1">
      <alignment vertical="center" shrinkToFit="1"/>
    </xf>
    <xf numFmtId="0" fontId="22" fillId="0" borderId="24" xfId="0" applyFont="1" applyBorder="1" applyAlignment="1">
      <alignment vertical="center" shrinkToFit="1"/>
    </xf>
    <xf numFmtId="0" fontId="22" fillId="0" borderId="25" xfId="0" applyFont="1" applyBorder="1" applyAlignment="1">
      <alignment vertical="center" shrinkToFit="1"/>
    </xf>
    <xf numFmtId="0" fontId="21" fillId="0" borderId="20" xfId="0" applyFont="1" applyBorder="1" applyAlignment="1">
      <alignment vertical="center"/>
    </xf>
    <xf numFmtId="0" fontId="22" fillId="0" borderId="26" xfId="0" applyFont="1" applyBorder="1" applyAlignment="1">
      <alignment vertical="center" shrinkToFit="1"/>
    </xf>
    <xf numFmtId="0" fontId="22" fillId="0" borderId="27" xfId="0" applyFont="1" applyBorder="1" applyAlignment="1">
      <alignment vertical="center" shrinkToFit="1"/>
    </xf>
    <xf numFmtId="0" fontId="21" fillId="0" borderId="26" xfId="0" applyFont="1" applyBorder="1" applyAlignment="1">
      <alignment vertical="center"/>
    </xf>
    <xf numFmtId="0" fontId="21" fillId="0" borderId="26" xfId="0" applyFont="1" applyBorder="1" applyAlignment="1">
      <alignment vertical="center" shrinkToFit="1"/>
    </xf>
    <xf numFmtId="0" fontId="0" fillId="0" borderId="0" xfId="0" applyAlignment="1">
      <alignment vertical="center"/>
    </xf>
    <xf numFmtId="0" fontId="18" fillId="0" borderId="0" xfId="0" applyFont="1" applyAlignment="1">
      <alignment/>
    </xf>
    <xf numFmtId="0" fontId="18" fillId="0" borderId="0" xfId="0" applyFont="1" applyAlignment="1">
      <alignment shrinkToFit="1"/>
    </xf>
    <xf numFmtId="0" fontId="23" fillId="0" borderId="0" xfId="0" applyFont="1" applyAlignment="1">
      <alignment shrinkToFit="1"/>
    </xf>
    <xf numFmtId="0" fontId="18" fillId="0" borderId="0" xfId="0" applyFont="1" applyAlignment="1">
      <alignment vertical="center" shrinkToFit="1"/>
    </xf>
    <xf numFmtId="0" fontId="17" fillId="0" borderId="0" xfId="0" applyFont="1" applyAlignment="1">
      <alignment vertical="center" shrinkToFit="1"/>
    </xf>
    <xf numFmtId="0" fontId="17" fillId="0" borderId="28" xfId="0" applyFont="1" applyBorder="1" applyAlignment="1">
      <alignment vertical="center" shrinkToFit="1"/>
    </xf>
    <xf numFmtId="0" fontId="17" fillId="0" borderId="29" xfId="0" applyFont="1" applyBorder="1" applyAlignment="1">
      <alignment horizontal="distributed" vertical="center" shrinkToFit="1"/>
    </xf>
    <xf numFmtId="0" fontId="17" fillId="0" borderId="30" xfId="0" applyFont="1" applyBorder="1" applyAlignment="1">
      <alignment horizontal="distributed" vertical="center" shrinkToFit="1"/>
    </xf>
    <xf numFmtId="0" fontId="17" fillId="0" borderId="31" xfId="0" applyFont="1" applyBorder="1" applyAlignment="1">
      <alignment horizontal="distributed" vertical="center" shrinkToFit="1"/>
    </xf>
    <xf numFmtId="0" fontId="17" fillId="0" borderId="32" xfId="0" applyFont="1" applyBorder="1" applyAlignment="1">
      <alignment horizontal="distributed" vertical="center" shrinkToFit="1"/>
    </xf>
    <xf numFmtId="0" fontId="18" fillId="0" borderId="20" xfId="0" applyFont="1" applyBorder="1" applyAlignment="1">
      <alignment horizontal="distributed" vertical="center" shrinkToFit="1"/>
    </xf>
    <xf numFmtId="0" fontId="18" fillId="0" borderId="21" xfId="0" applyFont="1" applyBorder="1" applyAlignment="1">
      <alignment horizontal="distributed" vertical="center" shrinkToFit="1"/>
    </xf>
    <xf numFmtId="0" fontId="18" fillId="0" borderId="33" xfId="0" applyFont="1" applyBorder="1" applyAlignment="1">
      <alignment horizontal="distributed" vertical="center" shrinkToFit="1"/>
    </xf>
    <xf numFmtId="0" fontId="23" fillId="0" borderId="0" xfId="0" applyFont="1" applyAlignment="1">
      <alignment horizontal="right" shrinkToFi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4" fillId="0" borderId="0" xfId="0" applyFont="1" applyAlignment="1">
      <alignment/>
    </xf>
    <xf numFmtId="0" fontId="29" fillId="0" borderId="0" xfId="0" applyFont="1" applyAlignment="1">
      <alignment/>
    </xf>
    <xf numFmtId="0" fontId="18" fillId="0" borderId="36" xfId="0" applyFont="1" applyBorder="1" applyAlignment="1">
      <alignment horizontal="center" vertical="center"/>
    </xf>
    <xf numFmtId="0" fontId="31" fillId="0" borderId="0" xfId="0" applyFont="1" applyAlignment="1">
      <alignment vertical="center"/>
    </xf>
    <xf numFmtId="0" fontId="33" fillId="0" borderId="0" xfId="0" applyFont="1" applyAlignment="1">
      <alignment/>
    </xf>
    <xf numFmtId="0" fontId="33" fillId="0" borderId="0" xfId="0" applyFont="1" applyAlignment="1">
      <alignment vertical="center"/>
    </xf>
    <xf numFmtId="0" fontId="17" fillId="0" borderId="31" xfId="0" applyFont="1" applyBorder="1" applyAlignment="1">
      <alignment horizontal="center" vertical="center" shrinkToFit="1"/>
    </xf>
    <xf numFmtId="0" fontId="17" fillId="0" borderId="37" xfId="0" applyFont="1" applyBorder="1" applyAlignment="1">
      <alignment horizontal="distributed" vertical="center" shrinkToFit="1"/>
    </xf>
    <xf numFmtId="0" fontId="17" fillId="0" borderId="38" xfId="0" applyFont="1" applyBorder="1" applyAlignment="1">
      <alignment horizontal="center" vertical="center" shrinkToFit="1"/>
    </xf>
    <xf numFmtId="0" fontId="17" fillId="0" borderId="0" xfId="0" applyFont="1" applyAlignment="1">
      <alignment/>
    </xf>
    <xf numFmtId="0" fontId="17" fillId="0" borderId="39" xfId="0" applyFont="1" applyBorder="1" applyAlignment="1">
      <alignment horizontal="center" vertical="center" shrinkToFit="1"/>
    </xf>
    <xf numFmtId="0" fontId="35" fillId="0" borderId="0" xfId="0" applyFont="1" applyAlignment="1">
      <alignment/>
    </xf>
    <xf numFmtId="0" fontId="9" fillId="33" borderId="36" xfId="0" applyFont="1" applyFill="1" applyBorder="1" applyAlignment="1" applyProtection="1">
      <alignment vertical="center" shrinkToFit="1"/>
      <protection locked="0"/>
    </xf>
    <xf numFmtId="0" fontId="9" fillId="33" borderId="0" xfId="0" applyFont="1" applyFill="1" applyBorder="1" applyAlignment="1" applyProtection="1">
      <alignment vertical="center" shrinkToFit="1"/>
      <protection locked="0"/>
    </xf>
    <xf numFmtId="0" fontId="9" fillId="33" borderId="16" xfId="0" applyFont="1" applyFill="1" applyBorder="1" applyAlignment="1" applyProtection="1">
      <alignment vertical="center" shrinkToFit="1"/>
      <protection locked="0"/>
    </xf>
    <xf numFmtId="178" fontId="9" fillId="33" borderId="40" xfId="0" applyNumberFormat="1" applyFont="1" applyFill="1" applyBorder="1" applyAlignment="1" applyProtection="1">
      <alignment vertical="center" shrinkToFit="1"/>
      <protection locked="0"/>
    </xf>
    <xf numFmtId="178" fontId="9" fillId="33" borderId="36" xfId="0" applyNumberFormat="1" applyFont="1" applyFill="1" applyBorder="1" applyAlignment="1" applyProtection="1">
      <alignment vertical="center" shrinkToFit="1"/>
      <protection locked="0"/>
    </xf>
    <xf numFmtId="178" fontId="0" fillId="33" borderId="36" xfId="0" applyNumberFormat="1" applyFill="1" applyBorder="1" applyAlignment="1" applyProtection="1">
      <alignment vertical="center" shrinkToFit="1"/>
      <protection locked="0"/>
    </xf>
    <xf numFmtId="0" fontId="9" fillId="33" borderId="41" xfId="0" applyFont="1" applyFill="1" applyBorder="1" applyAlignment="1" applyProtection="1">
      <alignment horizontal="center" vertical="center" shrinkToFit="1"/>
      <protection locked="0"/>
    </xf>
    <xf numFmtId="0" fontId="9" fillId="33" borderId="13" xfId="0" applyFont="1" applyFill="1" applyBorder="1" applyAlignment="1" applyProtection="1">
      <alignment vertical="center" shrinkToFit="1"/>
      <protection locked="0"/>
    </xf>
    <xf numFmtId="0" fontId="9" fillId="33" borderId="21" xfId="0" applyFont="1" applyFill="1" applyBorder="1" applyAlignment="1" applyProtection="1">
      <alignment vertical="center" shrinkToFit="1"/>
      <protection locked="0"/>
    </xf>
    <xf numFmtId="0" fontId="9" fillId="33" borderId="42" xfId="0" applyFont="1" applyFill="1" applyBorder="1" applyAlignment="1" applyProtection="1">
      <alignment horizontal="center" vertical="center" shrinkToFit="1"/>
      <protection locked="0"/>
    </xf>
    <xf numFmtId="176" fontId="9" fillId="33" borderId="40" xfId="0" applyNumberFormat="1" applyFont="1" applyFill="1" applyBorder="1" applyAlignment="1" applyProtection="1">
      <alignment vertical="center" shrinkToFit="1"/>
      <protection locked="0"/>
    </xf>
    <xf numFmtId="176" fontId="9" fillId="33" borderId="43" xfId="0" applyNumberFormat="1" applyFont="1" applyFill="1" applyBorder="1" applyAlignment="1" applyProtection="1">
      <alignment vertical="center" shrinkToFit="1"/>
      <protection locked="0"/>
    </xf>
    <xf numFmtId="176" fontId="9" fillId="33" borderId="44" xfId="0" applyNumberFormat="1" applyFont="1" applyFill="1" applyBorder="1" applyAlignment="1" applyProtection="1">
      <alignment vertical="center" shrinkToFit="1"/>
      <protection locked="0"/>
    </xf>
    <xf numFmtId="178" fontId="9" fillId="33" borderId="44" xfId="0" applyNumberFormat="1" applyFont="1" applyFill="1" applyBorder="1" applyAlignment="1" applyProtection="1">
      <alignment vertical="center" shrinkToFit="1"/>
      <protection locked="0"/>
    </xf>
    <xf numFmtId="0" fontId="36" fillId="0" borderId="0" xfId="0" applyFont="1" applyAlignment="1">
      <alignment/>
    </xf>
    <xf numFmtId="0" fontId="0" fillId="0" borderId="0" xfId="0" applyBorder="1" applyAlignment="1">
      <alignment shrinkToFit="1"/>
    </xf>
    <xf numFmtId="179" fontId="7" fillId="0" borderId="0" xfId="0" applyNumberFormat="1" applyFont="1" applyBorder="1" applyAlignment="1">
      <alignment/>
    </xf>
    <xf numFmtId="0" fontId="0" fillId="34" borderId="0" xfId="0" applyFill="1" applyBorder="1" applyAlignment="1">
      <alignment vertical="center" textRotation="255" shrinkToFit="1"/>
    </xf>
    <xf numFmtId="0" fontId="34" fillId="0" borderId="0" xfId="0" applyFont="1" applyAlignment="1">
      <alignment horizontal="center"/>
    </xf>
    <xf numFmtId="0" fontId="18" fillId="34" borderId="0" xfId="0" applyFont="1" applyFill="1" applyBorder="1" applyAlignment="1">
      <alignment vertical="center" textRotation="255" shrinkToFit="1"/>
    </xf>
    <xf numFmtId="0" fontId="18" fillId="0" borderId="0" xfId="0" applyFont="1" applyAlignment="1">
      <alignment vertical="center"/>
    </xf>
    <xf numFmtId="0" fontId="18" fillId="0" borderId="20" xfId="0" applyFont="1" applyBorder="1" applyAlignment="1">
      <alignment vertical="center"/>
    </xf>
    <xf numFmtId="0" fontId="18" fillId="0" borderId="33" xfId="0" applyFont="1" applyBorder="1" applyAlignment="1">
      <alignment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8" fillId="0" borderId="45" xfId="0" applyFont="1" applyBorder="1" applyAlignment="1">
      <alignment vertical="center" shrinkToFit="1"/>
    </xf>
    <xf numFmtId="0" fontId="18" fillId="0" borderId="46" xfId="0" applyFont="1" applyBorder="1" applyAlignment="1">
      <alignment vertical="center" shrinkToFit="1"/>
    </xf>
    <xf numFmtId="0" fontId="18" fillId="0" borderId="47" xfId="0" applyFont="1" applyBorder="1" applyAlignment="1">
      <alignment vertical="center" shrinkToFit="1"/>
    </xf>
    <xf numFmtId="0" fontId="18" fillId="0" borderId="48" xfId="0" applyFont="1" applyBorder="1" applyAlignment="1">
      <alignment vertical="center" shrinkToFit="1"/>
    </xf>
    <xf numFmtId="0" fontId="18" fillId="0" borderId="49" xfId="0" applyFont="1" applyBorder="1" applyAlignment="1">
      <alignment vertical="center" shrinkToFit="1"/>
    </xf>
    <xf numFmtId="0" fontId="18" fillId="0" borderId="0" xfId="0" applyFont="1" applyBorder="1" applyAlignment="1">
      <alignment vertical="center" shrinkToFit="1"/>
    </xf>
    <xf numFmtId="179" fontId="30" fillId="0" borderId="0" xfId="0" applyNumberFormat="1" applyFont="1" applyBorder="1" applyAlignment="1">
      <alignmen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50" xfId="0" applyFont="1" applyBorder="1" applyAlignment="1">
      <alignment vertical="center" shrinkToFit="1"/>
    </xf>
    <xf numFmtId="0" fontId="18" fillId="0" borderId="51" xfId="0" applyFont="1" applyBorder="1" applyAlignment="1">
      <alignment vertical="center" shrinkToFit="1"/>
    </xf>
    <xf numFmtId="0" fontId="18" fillId="0" borderId="0" xfId="0" applyFont="1" applyAlignment="1">
      <alignment horizontal="distributed"/>
    </xf>
    <xf numFmtId="0" fontId="23" fillId="0" borderId="0" xfId="0" applyFont="1" applyAlignment="1">
      <alignment horizontal="right" vertical="center"/>
    </xf>
    <xf numFmtId="0" fontId="23" fillId="0" borderId="0" xfId="0" applyFont="1" applyBorder="1" applyAlignment="1">
      <alignment horizontal="right" vertical="center"/>
    </xf>
    <xf numFmtId="0" fontId="23" fillId="0" borderId="0" xfId="0" applyFont="1" applyAlignment="1">
      <alignment vertical="center"/>
    </xf>
    <xf numFmtId="176" fontId="9" fillId="33" borderId="52" xfId="0" applyNumberFormat="1" applyFont="1" applyFill="1" applyBorder="1" applyAlignment="1" applyProtection="1">
      <alignment vertical="center" shrinkToFit="1"/>
      <protection locked="0"/>
    </xf>
    <xf numFmtId="176" fontId="9" fillId="33" borderId="53" xfId="0" applyNumberFormat="1" applyFont="1" applyFill="1" applyBorder="1" applyAlignment="1" applyProtection="1">
      <alignment vertical="center" shrinkToFit="1"/>
      <protection locked="0"/>
    </xf>
    <xf numFmtId="176" fontId="9" fillId="33" borderId="54" xfId="0" applyNumberFormat="1" applyFont="1" applyFill="1" applyBorder="1" applyAlignment="1" applyProtection="1">
      <alignment vertical="center" shrinkToFit="1"/>
      <protection locked="0"/>
    </xf>
    <xf numFmtId="178" fontId="9" fillId="33" borderId="55" xfId="0" applyNumberFormat="1" applyFont="1" applyFill="1" applyBorder="1" applyAlignment="1" applyProtection="1">
      <alignment vertical="center" shrinkToFit="1"/>
      <protection locked="0"/>
    </xf>
    <xf numFmtId="178" fontId="9" fillId="33" borderId="52" xfId="0" applyNumberFormat="1" applyFont="1" applyFill="1" applyBorder="1" applyAlignment="1" applyProtection="1">
      <alignment vertical="center" shrinkToFit="1"/>
      <protection locked="0"/>
    </xf>
    <xf numFmtId="178" fontId="9" fillId="33" borderId="56" xfId="0" applyNumberFormat="1" applyFont="1" applyFill="1" applyBorder="1" applyAlignment="1" applyProtection="1">
      <alignment vertical="center" shrinkToFit="1"/>
      <protection locked="0"/>
    </xf>
    <xf numFmtId="178" fontId="9" fillId="33" borderId="57" xfId="0" applyNumberFormat="1" applyFont="1" applyFill="1" applyBorder="1" applyAlignment="1" applyProtection="1">
      <alignment vertical="center" shrinkToFit="1"/>
      <protection locked="0"/>
    </xf>
    <xf numFmtId="178" fontId="9" fillId="33" borderId="54" xfId="0" applyNumberFormat="1" applyFont="1" applyFill="1" applyBorder="1" applyAlignment="1" applyProtection="1">
      <alignment vertical="center" shrinkToFit="1"/>
      <protection locked="0"/>
    </xf>
    <xf numFmtId="0" fontId="27" fillId="0" borderId="0" xfId="0" applyFont="1" applyAlignment="1">
      <alignment horizontal="center"/>
    </xf>
    <xf numFmtId="0" fontId="18" fillId="0" borderId="0" xfId="0" applyFont="1" applyBorder="1" applyAlignment="1">
      <alignment horizontal="center" vertical="center"/>
    </xf>
    <xf numFmtId="38" fontId="18" fillId="0" borderId="0" xfId="49" applyFont="1" applyBorder="1" applyAlignment="1">
      <alignment vertical="center" shrinkToFit="1"/>
    </xf>
    <xf numFmtId="0" fontId="33" fillId="0" borderId="0" xfId="0" applyFont="1" applyAlignment="1">
      <alignment/>
    </xf>
    <xf numFmtId="0" fontId="17" fillId="0" borderId="0" xfId="0" applyFont="1" applyBorder="1" applyAlignment="1">
      <alignment/>
    </xf>
    <xf numFmtId="0" fontId="17" fillId="0" borderId="58" xfId="0" applyFont="1" applyBorder="1" applyAlignment="1">
      <alignment horizontal="distributed" vertical="center"/>
    </xf>
    <xf numFmtId="0" fontId="17" fillId="0" borderId="58" xfId="0" applyFont="1" applyBorder="1" applyAlignment="1">
      <alignment vertical="center" shrinkToFit="1"/>
    </xf>
    <xf numFmtId="0" fontId="17" fillId="0" borderId="59" xfId="0" applyFont="1" applyBorder="1" applyAlignment="1">
      <alignment horizontal="distributed" vertical="center"/>
    </xf>
    <xf numFmtId="0" fontId="17" fillId="0" borderId="39" xfId="0" applyFont="1" applyBorder="1" applyAlignment="1">
      <alignment vertical="center" shrinkToFit="1"/>
    </xf>
    <xf numFmtId="0" fontId="17" fillId="0" borderId="0" xfId="0" applyFont="1" applyBorder="1" applyAlignment="1">
      <alignment vertical="center"/>
    </xf>
    <xf numFmtId="0" fontId="17" fillId="0" borderId="0" xfId="0" applyFont="1" applyBorder="1" applyAlignment="1">
      <alignment horizontal="distributed" vertical="center"/>
    </xf>
    <xf numFmtId="0" fontId="17" fillId="0" borderId="2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38" fontId="20" fillId="0" borderId="60" xfId="49" applyFont="1" applyBorder="1" applyAlignment="1">
      <alignment horizontal="center" vertical="center" shrinkToFit="1"/>
    </xf>
    <xf numFmtId="38" fontId="20" fillId="0" borderId="61" xfId="49" applyFont="1" applyBorder="1" applyAlignment="1">
      <alignment horizontal="center" vertical="center" shrinkToFit="1"/>
    </xf>
    <xf numFmtId="38" fontId="20" fillId="0" borderId="62" xfId="49" applyFont="1" applyBorder="1" applyAlignment="1">
      <alignment vertical="center" shrinkToFit="1"/>
    </xf>
    <xf numFmtId="38" fontId="20" fillId="0" borderId="26" xfId="49" applyFont="1" applyBorder="1" applyAlignment="1">
      <alignment vertical="center" shrinkToFit="1"/>
    </xf>
    <xf numFmtId="38" fontId="20" fillId="0" borderId="63" xfId="49" applyFont="1" applyBorder="1" applyAlignment="1">
      <alignment vertical="center" shrinkToFit="1"/>
    </xf>
    <xf numFmtId="38" fontId="20" fillId="0" borderId="0" xfId="49" applyFont="1" applyBorder="1" applyAlignment="1">
      <alignment vertical="center" shrinkToFit="1"/>
    </xf>
    <xf numFmtId="0" fontId="17" fillId="0" borderId="21" xfId="0" applyFont="1" applyBorder="1" applyAlignment="1">
      <alignment vertical="center" shrinkToFit="1"/>
    </xf>
    <xf numFmtId="176" fontId="17" fillId="0" borderId="22" xfId="0" applyNumberFormat="1" applyFont="1" applyBorder="1" applyAlignment="1">
      <alignment vertical="center" shrinkToFit="1"/>
    </xf>
    <xf numFmtId="176" fontId="17" fillId="0" borderId="21" xfId="0" applyNumberFormat="1" applyFont="1" applyBorder="1" applyAlignment="1">
      <alignment horizontal="center" vertical="center" shrinkToFit="1"/>
    </xf>
    <xf numFmtId="0" fontId="17" fillId="0" borderId="33" xfId="0" applyFont="1" applyBorder="1" applyAlignment="1">
      <alignment vertical="center" shrinkToFit="1"/>
    </xf>
    <xf numFmtId="176" fontId="17" fillId="0" borderId="0" xfId="0" applyNumberFormat="1" applyFont="1" applyAlignment="1">
      <alignment vertical="center" shrinkToFit="1"/>
    </xf>
    <xf numFmtId="176" fontId="17" fillId="0" borderId="0" xfId="0" applyNumberFormat="1" applyFont="1" applyAlignment="1">
      <alignment horizontal="center" vertical="center" shrinkToFit="1"/>
    </xf>
    <xf numFmtId="176" fontId="17" fillId="0" borderId="21" xfId="0" applyNumberFormat="1" applyFont="1" applyBorder="1" applyAlignment="1">
      <alignment vertical="center" shrinkToFit="1"/>
    </xf>
    <xf numFmtId="176" fontId="20" fillId="0" borderId="21" xfId="0" applyNumberFormat="1" applyFont="1" applyBorder="1" applyAlignment="1">
      <alignment horizontal="center" vertical="center" shrinkToFit="1"/>
    </xf>
    <xf numFmtId="0" fontId="17" fillId="0" borderId="64" xfId="0" applyFont="1" applyBorder="1" applyAlignment="1">
      <alignment horizontal="center" vertical="center"/>
    </xf>
    <xf numFmtId="38" fontId="20" fillId="0" borderId="62" xfId="49" applyFont="1" applyBorder="1" applyAlignment="1">
      <alignment horizontal="right" vertical="center" shrinkToFit="1"/>
    </xf>
    <xf numFmtId="38" fontId="20" fillId="0" borderId="26" xfId="49" applyFont="1" applyBorder="1" applyAlignment="1">
      <alignment horizontal="right" vertical="center" shrinkToFit="1"/>
    </xf>
    <xf numFmtId="0" fontId="17" fillId="34" borderId="26" xfId="0" applyFont="1" applyFill="1" applyBorder="1" applyAlignment="1">
      <alignment horizontal="left" vertical="center"/>
    </xf>
    <xf numFmtId="0" fontId="17" fillId="34" borderId="0" xfId="0" applyFont="1" applyFill="1" applyBorder="1" applyAlignment="1">
      <alignment vertical="center"/>
    </xf>
    <xf numFmtId="0" fontId="17" fillId="0" borderId="0" xfId="0" applyFont="1" applyAlignment="1">
      <alignment horizontal="right" vertical="center"/>
    </xf>
    <xf numFmtId="176" fontId="30" fillId="0" borderId="65" xfId="0" applyNumberFormat="1" applyFont="1" applyBorder="1" applyAlignment="1">
      <alignment vertical="center" shrinkToFit="1"/>
    </xf>
    <xf numFmtId="176" fontId="30" fillId="0" borderId="66" xfId="0" applyNumberFormat="1" applyFont="1" applyBorder="1" applyAlignment="1">
      <alignment vertical="center" shrinkToFit="1"/>
    </xf>
    <xf numFmtId="176" fontId="30" fillId="0" borderId="67" xfId="0" applyNumberFormat="1" applyFont="1" applyBorder="1" applyAlignment="1">
      <alignment vertical="center" shrinkToFit="1"/>
    </xf>
    <xf numFmtId="0" fontId="22" fillId="0" borderId="22" xfId="0" applyFont="1" applyBorder="1" applyAlignment="1">
      <alignment horizontal="distributed" vertical="center" shrinkToFit="1"/>
    </xf>
    <xf numFmtId="0" fontId="22" fillId="0" borderId="21" xfId="0" applyFont="1" applyBorder="1" applyAlignment="1">
      <alignment horizontal="distributed" vertical="center" shrinkToFit="1"/>
    </xf>
    <xf numFmtId="0" fontId="22" fillId="0" borderId="23" xfId="0" applyFont="1" applyBorder="1" applyAlignment="1">
      <alignment horizontal="distributed" vertical="center" shrinkToFit="1"/>
    </xf>
    <xf numFmtId="176" fontId="30" fillId="0" borderId="15" xfId="0" applyNumberFormat="1" applyFont="1" applyBorder="1" applyAlignment="1">
      <alignment vertical="center" shrinkToFit="1"/>
    </xf>
    <xf numFmtId="176" fontId="30" fillId="0" borderId="34" xfId="0" applyNumberFormat="1" applyFont="1" applyBorder="1" applyAlignment="1">
      <alignment vertical="center" shrinkToFit="1"/>
    </xf>
    <xf numFmtId="176" fontId="30" fillId="0" borderId="60" xfId="0" applyNumberFormat="1" applyFont="1" applyBorder="1" applyAlignment="1">
      <alignment vertical="center" shrinkToFit="1"/>
    </xf>
    <xf numFmtId="176" fontId="30" fillId="0" borderId="68" xfId="0" applyNumberFormat="1" applyFont="1" applyBorder="1" applyAlignment="1">
      <alignment vertical="center" shrinkToFit="1"/>
    </xf>
    <xf numFmtId="0" fontId="18" fillId="0" borderId="47" xfId="0" applyFont="1" applyBorder="1" applyAlignment="1">
      <alignment horizontal="distributed" vertical="center"/>
    </xf>
    <xf numFmtId="0" fontId="18" fillId="0" borderId="69" xfId="0" applyFont="1" applyBorder="1" applyAlignment="1">
      <alignment horizontal="distributed" vertical="center"/>
    </xf>
    <xf numFmtId="176" fontId="17" fillId="0" borderId="0" xfId="0" applyNumberFormat="1" applyFont="1" applyBorder="1" applyAlignment="1">
      <alignment vertical="center" shrinkToFit="1"/>
    </xf>
    <xf numFmtId="176" fontId="17" fillId="0" borderId="0" xfId="0" applyNumberFormat="1" applyFont="1" applyBorder="1" applyAlignment="1">
      <alignment horizontal="center" vertical="center" shrinkToFit="1"/>
    </xf>
    <xf numFmtId="176" fontId="20" fillId="0" borderId="0" xfId="0" applyNumberFormat="1" applyFont="1" applyBorder="1" applyAlignment="1">
      <alignment vertical="center" shrinkToFit="1"/>
    </xf>
    <xf numFmtId="0" fontId="17" fillId="0" borderId="0" xfId="0" applyFont="1" applyBorder="1" applyAlignment="1">
      <alignment vertical="center" shrinkToFit="1"/>
    </xf>
    <xf numFmtId="0" fontId="18" fillId="0" borderId="26" xfId="0" applyFont="1" applyBorder="1" applyAlignment="1">
      <alignment vertical="center"/>
    </xf>
    <xf numFmtId="176" fontId="20" fillId="0" borderId="0" xfId="0" applyNumberFormat="1" applyFont="1" applyBorder="1" applyAlignment="1">
      <alignment horizontal="center" vertical="center" shrinkToFit="1"/>
    </xf>
    <xf numFmtId="0" fontId="17" fillId="0" borderId="70" xfId="0" applyFont="1" applyBorder="1" applyAlignment="1">
      <alignment horizontal="center" vertical="center"/>
    </xf>
    <xf numFmtId="38" fontId="20" fillId="0" borderId="22" xfId="49" applyFont="1" applyBorder="1" applyAlignment="1">
      <alignment vertical="center" shrinkToFit="1"/>
    </xf>
    <xf numFmtId="38" fontId="20" fillId="0" borderId="71" xfId="49" applyFont="1" applyBorder="1" applyAlignment="1">
      <alignment vertical="center" shrinkToFit="1"/>
    </xf>
    <xf numFmtId="38" fontId="20" fillId="0" borderId="20" xfId="49" applyFont="1" applyBorder="1" applyAlignment="1">
      <alignment vertical="center" shrinkToFit="1"/>
    </xf>
    <xf numFmtId="38" fontId="20" fillId="0" borderId="72" xfId="49" applyFont="1" applyBorder="1" applyAlignment="1">
      <alignment horizontal="center" vertical="center" shrinkToFit="1"/>
    </xf>
    <xf numFmtId="38" fontId="20" fillId="0" borderId="73" xfId="49" applyFont="1" applyBorder="1" applyAlignment="1">
      <alignment horizontal="center" vertical="center" shrinkToFit="1"/>
    </xf>
    <xf numFmtId="38" fontId="17" fillId="0" borderId="71" xfId="49" applyFont="1" applyBorder="1" applyAlignment="1">
      <alignment vertical="center" shrinkToFit="1"/>
    </xf>
    <xf numFmtId="38" fontId="20" fillId="0" borderId="65" xfId="49" applyFont="1" applyBorder="1" applyAlignment="1">
      <alignment horizontal="center" vertical="center" shrinkToFit="1"/>
    </xf>
    <xf numFmtId="38" fontId="20" fillId="0" borderId="44" xfId="49" applyFont="1" applyBorder="1" applyAlignment="1">
      <alignment horizontal="center" vertical="center" shrinkToFit="1"/>
    </xf>
    <xf numFmtId="38" fontId="20" fillId="0" borderId="68" xfId="49" applyFont="1" applyBorder="1" applyAlignment="1">
      <alignment horizontal="center" vertical="center" shrinkToFit="1"/>
    </xf>
    <xf numFmtId="38" fontId="20" fillId="0" borderId="55" xfId="49" applyFont="1" applyBorder="1" applyAlignment="1">
      <alignment horizontal="center" vertical="center" shrinkToFit="1"/>
    </xf>
    <xf numFmtId="0" fontId="17" fillId="0" borderId="31" xfId="0" applyFont="1" applyBorder="1" applyAlignment="1">
      <alignment horizontal="center" vertical="center"/>
    </xf>
    <xf numFmtId="176" fontId="20" fillId="0" borderId="15" xfId="0" applyNumberFormat="1" applyFont="1" applyBorder="1" applyAlignment="1">
      <alignment horizontal="center" vertical="center" shrinkToFit="1"/>
    </xf>
    <xf numFmtId="176" fontId="20" fillId="0" borderId="11" xfId="0" applyNumberFormat="1" applyFont="1" applyBorder="1" applyAlignment="1">
      <alignment horizontal="center" vertical="center" shrinkToFit="1"/>
    </xf>
    <xf numFmtId="176" fontId="17" fillId="0" borderId="26" xfId="0" applyNumberFormat="1" applyFont="1" applyBorder="1" applyAlignment="1">
      <alignment horizontal="center" vertical="center" shrinkToFit="1"/>
    </xf>
    <xf numFmtId="0" fontId="20" fillId="34" borderId="26" xfId="0" applyFont="1" applyFill="1" applyBorder="1" applyAlignment="1">
      <alignment horizontal="left" vertical="center"/>
    </xf>
    <xf numFmtId="0" fontId="23" fillId="0" borderId="0" xfId="0" applyFont="1" applyAlignment="1">
      <alignment/>
    </xf>
    <xf numFmtId="0" fontId="17" fillId="0" borderId="74" xfId="0" applyFont="1" applyBorder="1" applyAlignment="1">
      <alignment horizontal="distributed" vertical="center" shrinkToFit="1"/>
    </xf>
    <xf numFmtId="176" fontId="30" fillId="0" borderId="63" xfId="0" applyNumberFormat="1" applyFont="1" applyBorder="1" applyAlignment="1">
      <alignment vertical="center" shrinkToFit="1"/>
    </xf>
    <xf numFmtId="176" fontId="30" fillId="0" borderId="13" xfId="0" applyNumberFormat="1" applyFont="1" applyBorder="1" applyAlignment="1">
      <alignment vertical="center" shrinkToFit="1"/>
    </xf>
    <xf numFmtId="176" fontId="30" fillId="0" borderId="35" xfId="0" applyNumberFormat="1" applyFont="1" applyBorder="1" applyAlignment="1">
      <alignment vertical="center" shrinkToFit="1"/>
    </xf>
    <xf numFmtId="0" fontId="17" fillId="0" borderId="0" xfId="0" applyFont="1" applyBorder="1" applyAlignment="1">
      <alignment shrinkToFit="1"/>
    </xf>
    <xf numFmtId="176" fontId="30" fillId="0" borderId="72" xfId="0" applyNumberFormat="1" applyFont="1" applyBorder="1" applyAlignment="1">
      <alignment vertical="center" shrinkToFit="1"/>
    </xf>
    <xf numFmtId="0" fontId="17" fillId="0" borderId="58" xfId="0" applyFont="1" applyBorder="1" applyAlignment="1">
      <alignment horizontal="center" vertical="center" shrinkToFit="1"/>
    </xf>
    <xf numFmtId="179" fontId="39" fillId="0" borderId="75" xfId="0" applyNumberFormat="1" applyFont="1" applyBorder="1" applyAlignment="1">
      <alignment vertical="center" shrinkToFit="1"/>
    </xf>
    <xf numFmtId="179" fontId="39" fillId="0" borderId="60" xfId="0" applyNumberFormat="1" applyFont="1" applyBorder="1" applyAlignment="1">
      <alignment vertical="center" shrinkToFit="1"/>
    </xf>
    <xf numFmtId="179" fontId="39" fillId="0" borderId="15" xfId="0" applyNumberFormat="1" applyFont="1" applyBorder="1" applyAlignment="1">
      <alignment vertical="center" shrinkToFit="1"/>
    </xf>
    <xf numFmtId="179" fontId="39" fillId="0" borderId="34" xfId="0" applyNumberFormat="1" applyFont="1" applyBorder="1" applyAlignment="1">
      <alignment vertical="center" shrinkToFit="1"/>
    </xf>
    <xf numFmtId="179" fontId="39" fillId="0" borderId="29" xfId="0" applyNumberFormat="1" applyFont="1" applyBorder="1" applyAlignment="1">
      <alignment horizontal="center" vertical="center" shrinkToFit="1"/>
    </xf>
    <xf numFmtId="179" fontId="39" fillId="0" borderId="61" xfId="0" applyNumberFormat="1" applyFont="1" applyBorder="1" applyAlignment="1">
      <alignment vertical="center" shrinkToFit="1"/>
    </xf>
    <xf numFmtId="179" fontId="39" fillId="0" borderId="32" xfId="0" applyNumberFormat="1" applyFont="1" applyBorder="1" applyAlignment="1">
      <alignment vertical="center" shrinkToFit="1"/>
    </xf>
    <xf numFmtId="179" fontId="39" fillId="0" borderId="76" xfId="0" applyNumberFormat="1" applyFont="1" applyBorder="1" applyAlignment="1">
      <alignment vertical="center" shrinkToFit="1"/>
    </xf>
    <xf numFmtId="179" fontId="39" fillId="0" borderId="77" xfId="0" applyNumberFormat="1" applyFont="1" applyBorder="1" applyAlignment="1">
      <alignment vertical="center" shrinkToFit="1"/>
    </xf>
    <xf numFmtId="179" fontId="30" fillId="0" borderId="75" xfId="0" applyNumberFormat="1" applyFont="1" applyBorder="1" applyAlignment="1">
      <alignment vertical="center" shrinkToFit="1"/>
    </xf>
    <xf numFmtId="179" fontId="30" fillId="0" borderId="29" xfId="0" applyNumberFormat="1" applyFont="1" applyBorder="1" applyAlignment="1">
      <alignment horizontal="center" vertical="center" shrinkToFit="1"/>
    </xf>
    <xf numFmtId="179" fontId="30" fillId="0" borderId="32" xfId="0" applyNumberFormat="1" applyFont="1" applyBorder="1" applyAlignment="1">
      <alignment vertical="center" shrinkToFit="1"/>
    </xf>
    <xf numFmtId="179" fontId="30" fillId="0" borderId="77" xfId="0" applyNumberFormat="1" applyFont="1" applyBorder="1" applyAlignment="1">
      <alignment vertical="center" shrinkToFit="1"/>
    </xf>
    <xf numFmtId="184" fontId="39" fillId="0" borderId="78" xfId="0" applyNumberFormat="1" applyFont="1" applyBorder="1" applyAlignment="1">
      <alignment vertical="center" shrinkToFit="1"/>
    </xf>
    <xf numFmtId="184" fontId="39" fillId="0" borderId="66" xfId="0" applyNumberFormat="1" applyFont="1" applyBorder="1" applyAlignment="1">
      <alignment vertical="center" shrinkToFit="1"/>
    </xf>
    <xf numFmtId="184" fontId="39" fillId="0" borderId="50" xfId="0" applyNumberFormat="1" applyFont="1" applyBorder="1" applyAlignment="1">
      <alignment vertical="center" shrinkToFit="1"/>
    </xf>
    <xf numFmtId="181" fontId="39" fillId="0" borderId="79" xfId="0" applyNumberFormat="1" applyFont="1" applyBorder="1" applyAlignment="1">
      <alignment vertical="center" shrinkToFit="1"/>
    </xf>
    <xf numFmtId="181" fontId="39" fillId="0" borderId="65" xfId="0" applyNumberFormat="1" applyFont="1" applyBorder="1" applyAlignment="1">
      <alignment vertical="center" shrinkToFit="1"/>
    </xf>
    <xf numFmtId="181" fontId="39" fillId="0" borderId="73" xfId="0" applyNumberFormat="1" applyFont="1" applyBorder="1" applyAlignment="1">
      <alignment vertical="center" shrinkToFit="1"/>
    </xf>
    <xf numFmtId="184" fontId="39" fillId="0" borderId="80" xfId="0" applyNumberFormat="1" applyFont="1" applyBorder="1" applyAlignment="1">
      <alignment vertical="center" shrinkToFit="1"/>
    </xf>
    <xf numFmtId="184" fontId="39" fillId="0" borderId="81" xfId="0" applyNumberFormat="1" applyFont="1" applyBorder="1" applyAlignment="1">
      <alignment vertical="center" shrinkToFit="1"/>
    </xf>
    <xf numFmtId="184" fontId="39" fillId="0" borderId="82" xfId="0" applyNumberFormat="1" applyFont="1" applyBorder="1" applyAlignment="1">
      <alignment vertical="center" shrinkToFit="1"/>
    </xf>
    <xf numFmtId="181" fontId="39" fillId="0" borderId="83" xfId="0" applyNumberFormat="1" applyFont="1" applyBorder="1" applyAlignment="1">
      <alignment vertical="center" shrinkToFit="1"/>
    </xf>
    <xf numFmtId="181" fontId="39" fillId="0" borderId="84" xfId="0" applyNumberFormat="1" applyFont="1" applyBorder="1" applyAlignment="1">
      <alignment vertical="center" shrinkToFit="1"/>
    </xf>
    <xf numFmtId="38" fontId="39" fillId="0" borderId="85" xfId="49" applyFont="1" applyBorder="1" applyAlignment="1">
      <alignment vertical="center" shrinkToFit="1"/>
    </xf>
    <xf numFmtId="38" fontId="39" fillId="0" borderId="36" xfId="49" applyFont="1" applyBorder="1" applyAlignment="1">
      <alignment vertical="center" shrinkToFit="1"/>
    </xf>
    <xf numFmtId="38" fontId="39" fillId="0" borderId="14" xfId="49" applyFont="1" applyBorder="1" applyAlignment="1">
      <alignment vertical="center" shrinkToFit="1"/>
    </xf>
    <xf numFmtId="0" fontId="17" fillId="0" borderId="86" xfId="0" applyFont="1" applyBorder="1" applyAlignment="1">
      <alignment horizontal="distributed" vertical="center" shrinkToFit="1"/>
    </xf>
    <xf numFmtId="185" fontId="20" fillId="34" borderId="0" xfId="42" applyNumberFormat="1" applyFont="1" applyFill="1" applyBorder="1" applyAlignment="1">
      <alignment vertical="center" shrinkToFit="1"/>
    </xf>
    <xf numFmtId="0" fontId="24" fillId="0" borderId="0" xfId="0" applyFont="1" applyAlignment="1">
      <alignment horizontal="left"/>
    </xf>
    <xf numFmtId="0" fontId="17" fillId="0" borderId="13" xfId="0" applyFont="1" applyBorder="1" applyAlignment="1">
      <alignment horizontal="center" vertical="center" shrinkToFit="1"/>
    </xf>
    <xf numFmtId="0" fontId="23" fillId="0" borderId="0" xfId="0" applyFont="1" applyAlignment="1">
      <alignment horizontal="right" vertical="center" shrinkToFit="1"/>
    </xf>
    <xf numFmtId="176" fontId="30" fillId="34" borderId="66" xfId="0" applyNumberFormat="1" applyFont="1" applyFill="1" applyBorder="1" applyAlignment="1">
      <alignment vertical="center" shrinkToFit="1"/>
    </xf>
    <xf numFmtId="176" fontId="30" fillId="0" borderId="84" xfId="0" applyNumberFormat="1" applyFont="1" applyBorder="1" applyAlignment="1">
      <alignment vertical="center" shrinkToFit="1"/>
    </xf>
    <xf numFmtId="0" fontId="40" fillId="0" borderId="77" xfId="0" applyFont="1" applyBorder="1" applyAlignment="1">
      <alignment horizontal="distributed" vertical="center" shrinkToFit="1"/>
    </xf>
    <xf numFmtId="176" fontId="30" fillId="0" borderId="87" xfId="0" applyNumberFormat="1" applyFont="1" applyBorder="1" applyAlignment="1">
      <alignment vertical="center" shrinkToFit="1"/>
    </xf>
    <xf numFmtId="176" fontId="30" fillId="0" borderId="86" xfId="0" applyNumberFormat="1" applyFont="1" applyBorder="1" applyAlignment="1">
      <alignment vertical="center" shrinkToFit="1"/>
    </xf>
    <xf numFmtId="176" fontId="30" fillId="0" borderId="77" xfId="0" applyNumberFormat="1" applyFont="1" applyBorder="1" applyAlignment="1">
      <alignment vertical="center" shrinkToFit="1"/>
    </xf>
    <xf numFmtId="0" fontId="33" fillId="34" borderId="0" xfId="0" applyFont="1" applyFill="1" applyBorder="1" applyAlignment="1">
      <alignment vertical="center" shrinkToFit="1"/>
    </xf>
    <xf numFmtId="176" fontId="30" fillId="0" borderId="31" xfId="0" applyNumberFormat="1" applyFont="1" applyBorder="1" applyAlignment="1">
      <alignment vertical="center" shrinkToFit="1"/>
    </xf>
    <xf numFmtId="0" fontId="17" fillId="0" borderId="62" xfId="0" applyFont="1" applyBorder="1" applyAlignment="1">
      <alignment horizontal="center" vertical="center" shrinkToFit="1"/>
    </xf>
    <xf numFmtId="176" fontId="17" fillId="33" borderId="60" xfId="0" applyNumberFormat="1" applyFont="1" applyFill="1" applyBorder="1" applyAlignment="1" applyProtection="1">
      <alignment vertical="center" shrinkToFit="1"/>
      <protection locked="0"/>
    </xf>
    <xf numFmtId="176" fontId="17" fillId="33" borderId="85" xfId="0" applyNumberFormat="1" applyFont="1" applyFill="1" applyBorder="1" applyAlignment="1" applyProtection="1">
      <alignment vertical="center" shrinkToFit="1"/>
      <protection locked="0"/>
    </xf>
    <xf numFmtId="176" fontId="21" fillId="33" borderId="60" xfId="0" applyNumberFormat="1" applyFont="1" applyFill="1" applyBorder="1" applyAlignment="1" applyProtection="1">
      <alignment vertical="center" shrinkToFit="1"/>
      <protection locked="0"/>
    </xf>
    <xf numFmtId="176" fontId="21" fillId="33" borderId="15" xfId="0" applyNumberFormat="1" applyFont="1" applyFill="1" applyBorder="1" applyAlignment="1" applyProtection="1">
      <alignment horizontal="center" vertical="center" shrinkToFit="1"/>
      <protection locked="0"/>
    </xf>
    <xf numFmtId="176" fontId="17" fillId="33" borderId="36" xfId="0" applyNumberFormat="1" applyFont="1" applyFill="1" applyBorder="1" applyAlignment="1" applyProtection="1">
      <alignment horizontal="center" vertical="center" shrinkToFit="1"/>
      <protection locked="0"/>
    </xf>
    <xf numFmtId="176" fontId="17" fillId="33" borderId="15" xfId="0" applyNumberFormat="1" applyFont="1" applyFill="1" applyBorder="1" applyAlignment="1" applyProtection="1">
      <alignment horizontal="center" vertical="center" shrinkToFit="1"/>
      <protection locked="0"/>
    </xf>
    <xf numFmtId="176" fontId="17" fillId="33" borderId="88" xfId="0" applyNumberFormat="1" applyFont="1" applyFill="1" applyBorder="1" applyAlignment="1" applyProtection="1">
      <alignment vertical="center" shrinkToFit="1"/>
      <protection locked="0"/>
    </xf>
    <xf numFmtId="176" fontId="17" fillId="33" borderId="13" xfId="0" applyNumberFormat="1" applyFont="1" applyFill="1" applyBorder="1" applyAlignment="1" applyProtection="1">
      <alignment horizontal="center" vertical="center" shrinkToFit="1"/>
      <protection locked="0"/>
    </xf>
    <xf numFmtId="176" fontId="17" fillId="33" borderId="89" xfId="0" applyNumberFormat="1" applyFont="1" applyFill="1" applyBorder="1" applyAlignment="1" applyProtection="1">
      <alignment vertical="center" shrinkToFit="1"/>
      <protection locked="0"/>
    </xf>
    <xf numFmtId="176" fontId="17" fillId="33" borderId="66" xfId="0" applyNumberFormat="1" applyFont="1" applyFill="1" applyBorder="1" applyAlignment="1" applyProtection="1">
      <alignment horizontal="center" vertical="center" shrinkToFit="1"/>
      <protection locked="0"/>
    </xf>
    <xf numFmtId="0" fontId="17" fillId="33" borderId="36" xfId="0" applyFont="1" applyFill="1" applyBorder="1" applyAlignment="1" applyProtection="1">
      <alignment vertical="center" shrinkToFit="1"/>
      <protection locked="0"/>
    </xf>
    <xf numFmtId="0" fontId="17" fillId="33" borderId="66" xfId="0" applyFont="1" applyFill="1" applyBorder="1" applyAlignment="1" applyProtection="1">
      <alignment vertical="center" shrinkToFit="1"/>
      <protection locked="0"/>
    </xf>
    <xf numFmtId="0" fontId="17" fillId="33" borderId="50" xfId="0" applyFont="1" applyFill="1" applyBorder="1" applyAlignment="1" applyProtection="1">
      <alignment vertical="center" shrinkToFit="1"/>
      <protection locked="0"/>
    </xf>
    <xf numFmtId="0" fontId="17" fillId="33" borderId="14" xfId="0" applyFont="1" applyFill="1" applyBorder="1" applyAlignment="1" applyProtection="1">
      <alignment vertical="center" shrinkToFit="1"/>
      <protection locked="0"/>
    </xf>
    <xf numFmtId="0" fontId="17" fillId="33" borderId="90" xfId="0" applyFont="1" applyFill="1" applyBorder="1" applyAlignment="1" applyProtection="1">
      <alignment vertical="center" shrinkToFit="1"/>
      <protection locked="0"/>
    </xf>
    <xf numFmtId="0" fontId="17" fillId="33" borderId="47" xfId="0" applyFont="1" applyFill="1" applyBorder="1" applyAlignment="1" applyProtection="1">
      <alignment vertical="center" shrinkToFit="1"/>
      <protection locked="0"/>
    </xf>
    <xf numFmtId="0" fontId="17" fillId="33" borderId="15" xfId="0" applyFont="1" applyFill="1" applyBorder="1" applyAlignment="1" applyProtection="1">
      <alignment vertical="center" shrinkToFit="1"/>
      <protection locked="0"/>
    </xf>
    <xf numFmtId="0" fontId="17" fillId="33" borderId="16" xfId="0" applyFont="1" applyFill="1" applyBorder="1" applyAlignment="1" applyProtection="1">
      <alignment vertical="center" shrinkToFit="1"/>
      <protection locked="0"/>
    </xf>
    <xf numFmtId="176" fontId="32" fillId="33" borderId="89" xfId="0" applyNumberFormat="1" applyFont="1" applyFill="1" applyBorder="1" applyAlignment="1" applyProtection="1">
      <alignment horizontal="center" vertical="center" shrinkToFit="1"/>
      <protection locked="0"/>
    </xf>
    <xf numFmtId="187" fontId="32" fillId="33" borderId="76" xfId="0" applyNumberFormat="1" applyFont="1" applyFill="1" applyBorder="1" applyAlignment="1" applyProtection="1">
      <alignment horizontal="center" vertical="center" shrinkToFit="1"/>
      <protection locked="0"/>
    </xf>
    <xf numFmtId="176" fontId="32" fillId="33" borderId="66" xfId="0" applyNumberFormat="1" applyFont="1" applyFill="1" applyBorder="1" applyAlignment="1" applyProtection="1">
      <alignment horizontal="center" vertical="center" shrinkToFit="1"/>
      <protection locked="0"/>
    </xf>
    <xf numFmtId="187" fontId="32" fillId="33" borderId="84" xfId="0" applyNumberFormat="1" applyFont="1" applyFill="1" applyBorder="1" applyAlignment="1" applyProtection="1">
      <alignment horizontal="center" vertical="center" shrinkToFit="1"/>
      <protection locked="0"/>
    </xf>
    <xf numFmtId="176" fontId="18" fillId="33" borderId="29" xfId="0" applyNumberFormat="1" applyFont="1" applyFill="1" applyBorder="1" applyAlignment="1" applyProtection="1">
      <alignment vertical="center" shrinkToFit="1"/>
      <protection locked="0"/>
    </xf>
    <xf numFmtId="176" fontId="18" fillId="33" borderId="30" xfId="0" applyNumberFormat="1" applyFont="1" applyFill="1" applyBorder="1" applyAlignment="1" applyProtection="1">
      <alignment vertical="center" shrinkToFit="1"/>
      <protection locked="0"/>
    </xf>
    <xf numFmtId="176" fontId="18" fillId="33" borderId="32" xfId="0" applyNumberFormat="1" applyFont="1" applyFill="1" applyBorder="1" applyAlignment="1" applyProtection="1">
      <alignment vertical="center" shrinkToFit="1"/>
      <protection locked="0"/>
    </xf>
    <xf numFmtId="0" fontId="18" fillId="33" borderId="66" xfId="0" applyFont="1" applyFill="1" applyBorder="1" applyAlignment="1" applyProtection="1">
      <alignment horizontal="distributed" vertical="center" shrinkToFit="1"/>
      <protection locked="0"/>
    </xf>
    <xf numFmtId="0" fontId="18" fillId="33" borderId="66" xfId="0" applyFont="1" applyFill="1" applyBorder="1" applyAlignment="1" applyProtection="1">
      <alignment horizontal="center" vertical="center" shrinkToFit="1"/>
      <protection locked="0"/>
    </xf>
    <xf numFmtId="0" fontId="18" fillId="33" borderId="50" xfId="0" applyFont="1" applyFill="1" applyBorder="1" applyAlignment="1" applyProtection="1">
      <alignment horizontal="distributed" vertical="center" shrinkToFit="1"/>
      <protection locked="0"/>
    </xf>
    <xf numFmtId="0" fontId="18" fillId="33" borderId="36" xfId="0" applyFont="1" applyFill="1" applyBorder="1" applyAlignment="1" applyProtection="1">
      <alignment horizontal="distributed" vertical="center" shrinkToFit="1"/>
      <protection locked="0"/>
    </xf>
    <xf numFmtId="0" fontId="18" fillId="33" borderId="36" xfId="0" applyFont="1" applyFill="1" applyBorder="1" applyAlignment="1" applyProtection="1">
      <alignment horizontal="center" vertical="center" shrinkToFit="1"/>
      <protection locked="0"/>
    </xf>
    <xf numFmtId="0" fontId="18" fillId="33" borderId="14" xfId="0" applyFont="1" applyFill="1" applyBorder="1" applyAlignment="1" applyProtection="1">
      <alignment horizontal="distributed" vertical="center" shrinkToFit="1"/>
      <protection locked="0"/>
    </xf>
    <xf numFmtId="0" fontId="18" fillId="33" borderId="16" xfId="0" applyFont="1" applyFill="1" applyBorder="1" applyAlignment="1" applyProtection="1">
      <alignment horizontal="distributed" vertical="center" shrinkToFit="1"/>
      <protection locked="0"/>
    </xf>
    <xf numFmtId="0" fontId="18" fillId="33" borderId="16" xfId="0" applyFont="1" applyFill="1" applyBorder="1" applyAlignment="1" applyProtection="1">
      <alignment horizontal="center" vertical="center" shrinkToFit="1"/>
      <protection locked="0"/>
    </xf>
    <xf numFmtId="0" fontId="18" fillId="33" borderId="90" xfId="0" applyFont="1" applyFill="1" applyBorder="1" applyAlignment="1" applyProtection="1">
      <alignment horizontal="distributed" vertical="center" shrinkToFit="1"/>
      <protection locked="0"/>
    </xf>
    <xf numFmtId="0" fontId="0" fillId="33" borderId="36" xfId="0" applyFill="1" applyBorder="1" applyAlignment="1" applyProtection="1">
      <alignment/>
      <protection locked="0"/>
    </xf>
    <xf numFmtId="0" fontId="0" fillId="33" borderId="36" xfId="0" applyFill="1" applyBorder="1" applyAlignment="1" applyProtection="1">
      <alignment horizontal="center"/>
      <protection locked="0"/>
    </xf>
    <xf numFmtId="0" fontId="0" fillId="33" borderId="14" xfId="0" applyFill="1" applyBorder="1" applyAlignment="1" applyProtection="1">
      <alignment/>
      <protection locked="0"/>
    </xf>
    <xf numFmtId="0" fontId="0" fillId="33" borderId="84" xfId="0" applyFill="1" applyBorder="1" applyAlignment="1" applyProtection="1">
      <alignment/>
      <protection locked="0"/>
    </xf>
    <xf numFmtId="0" fontId="0" fillId="33" borderId="84" xfId="0" applyFill="1" applyBorder="1" applyAlignment="1" applyProtection="1">
      <alignment horizontal="center"/>
      <protection locked="0"/>
    </xf>
    <xf numFmtId="0" fontId="0" fillId="33" borderId="49" xfId="0" applyFill="1" applyBorder="1" applyAlignment="1" applyProtection="1">
      <alignment/>
      <protection locked="0"/>
    </xf>
    <xf numFmtId="179" fontId="38" fillId="33" borderId="91" xfId="0" applyNumberFormat="1" applyFont="1" applyFill="1" applyBorder="1" applyAlignment="1" applyProtection="1">
      <alignment vertical="center" shrinkToFit="1"/>
      <protection locked="0"/>
    </xf>
    <xf numFmtId="179" fontId="38" fillId="33" borderId="92" xfId="0" applyNumberFormat="1" applyFont="1" applyFill="1" applyBorder="1" applyAlignment="1" applyProtection="1">
      <alignment vertical="center" shrinkToFit="1"/>
      <protection locked="0"/>
    </xf>
    <xf numFmtId="179" fontId="38" fillId="33" borderId="93" xfId="0" applyNumberFormat="1" applyFont="1" applyFill="1" applyBorder="1" applyAlignment="1" applyProtection="1">
      <alignment vertical="center" shrinkToFit="1"/>
      <protection locked="0"/>
    </xf>
    <xf numFmtId="0" fontId="18" fillId="33" borderId="0" xfId="0" applyFont="1" applyFill="1" applyAlignment="1" applyProtection="1">
      <alignment horizontal="right" vertical="center"/>
      <protection locked="0"/>
    </xf>
    <xf numFmtId="0" fontId="38" fillId="33" borderId="15" xfId="0" applyFont="1" applyFill="1" applyBorder="1" applyAlignment="1" applyProtection="1">
      <alignment vertical="center" shrinkToFit="1"/>
      <protection locked="0"/>
    </xf>
    <xf numFmtId="0" fontId="38" fillId="33" borderId="47" xfId="0" applyFont="1" applyFill="1" applyBorder="1" applyAlignment="1" applyProtection="1">
      <alignment vertical="center" shrinkToFit="1"/>
      <protection locked="0"/>
    </xf>
    <xf numFmtId="0" fontId="38" fillId="33" borderId="85" xfId="0" applyFont="1" applyFill="1" applyBorder="1" applyAlignment="1" applyProtection="1">
      <alignment vertical="center" shrinkToFit="1"/>
      <protection locked="0"/>
    </xf>
    <xf numFmtId="0" fontId="38" fillId="33" borderId="36" xfId="0" applyFont="1" applyFill="1" applyBorder="1" applyAlignment="1" applyProtection="1">
      <alignment vertical="center" shrinkToFit="1"/>
      <protection locked="0"/>
    </xf>
    <xf numFmtId="0" fontId="38" fillId="33" borderId="14" xfId="0" applyFont="1" applyFill="1" applyBorder="1" applyAlignment="1" applyProtection="1">
      <alignment vertical="center" shrinkToFit="1"/>
      <protection locked="0"/>
    </xf>
    <xf numFmtId="0" fontId="35" fillId="0" borderId="0" xfId="0" applyFont="1" applyAlignment="1" applyProtection="1">
      <alignment/>
      <protection/>
    </xf>
    <xf numFmtId="0" fontId="0" fillId="0" borderId="0" xfId="0" applyAlignment="1" applyProtection="1">
      <alignment horizontal="distributed"/>
      <protection/>
    </xf>
    <xf numFmtId="0" fontId="0" fillId="0" borderId="0" xfId="0" applyAlignment="1" applyProtection="1">
      <alignment/>
      <protection/>
    </xf>
    <xf numFmtId="0" fontId="7" fillId="0" borderId="0" xfId="0" applyFont="1" applyAlignment="1" applyProtection="1">
      <alignment/>
      <protection/>
    </xf>
    <xf numFmtId="0" fontId="0" fillId="0" borderId="0" xfId="0" applyBorder="1" applyAlignment="1" applyProtection="1">
      <alignment/>
      <protection/>
    </xf>
    <xf numFmtId="0" fontId="9" fillId="0" borderId="28" xfId="0" applyFont="1" applyBorder="1" applyAlignment="1" applyProtection="1">
      <alignment/>
      <protection/>
    </xf>
    <xf numFmtId="0" fontId="0" fillId="0" borderId="11" xfId="0" applyBorder="1" applyAlignment="1" applyProtection="1">
      <alignment vertical="center" shrinkToFit="1"/>
      <protection/>
    </xf>
    <xf numFmtId="0" fontId="9" fillId="0" borderId="13" xfId="0" applyFont="1" applyBorder="1" applyAlignment="1" applyProtection="1">
      <alignment/>
      <protection/>
    </xf>
    <xf numFmtId="0" fontId="16" fillId="0" borderId="35" xfId="0" applyFont="1" applyBorder="1" applyAlignment="1" applyProtection="1">
      <alignment/>
      <protection/>
    </xf>
    <xf numFmtId="0" fontId="16" fillId="0" borderId="74" xfId="0" applyFont="1" applyBorder="1" applyAlignment="1" applyProtection="1">
      <alignment/>
      <protection/>
    </xf>
    <xf numFmtId="0" fontId="9" fillId="0" borderId="74" xfId="0" applyFont="1" applyBorder="1" applyAlignment="1" applyProtection="1">
      <alignment/>
      <protection/>
    </xf>
    <xf numFmtId="0" fontId="7"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9" fillId="0" borderId="41" xfId="0" applyFont="1" applyBorder="1" applyAlignment="1" applyProtection="1">
      <alignment vertical="center" shrinkToFit="1"/>
      <protection/>
    </xf>
    <xf numFmtId="0" fontId="7" fillId="0" borderId="36" xfId="0" applyFont="1" applyBorder="1" applyAlignment="1" applyProtection="1">
      <alignment vertical="center" shrinkToFit="1"/>
      <protection/>
    </xf>
    <xf numFmtId="176" fontId="7" fillId="0" borderId="14" xfId="0" applyNumberFormat="1" applyFont="1" applyBorder="1" applyAlignment="1" applyProtection="1">
      <alignment vertical="center" shrinkToFit="1"/>
      <protection/>
    </xf>
    <xf numFmtId="0" fontId="9" fillId="0" borderId="31" xfId="0" applyFont="1" applyBorder="1" applyAlignment="1" applyProtection="1">
      <alignment/>
      <protection/>
    </xf>
    <xf numFmtId="0" fontId="9" fillId="0" borderId="0" xfId="0" applyFont="1" applyBorder="1" applyAlignment="1" applyProtection="1">
      <alignment horizontal="center" vertical="center" shrinkToFit="1"/>
      <protection/>
    </xf>
    <xf numFmtId="0" fontId="9" fillId="0" borderId="94"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178" fontId="7" fillId="0" borderId="36" xfId="0" applyNumberFormat="1" applyFont="1" applyBorder="1" applyAlignment="1" applyProtection="1">
      <alignment vertical="center" shrinkToFit="1"/>
      <protection/>
    </xf>
    <xf numFmtId="179" fontId="7" fillId="0" borderId="47" xfId="0" applyNumberFormat="1" applyFont="1" applyBorder="1" applyAlignment="1" applyProtection="1">
      <alignment vertical="center" shrinkToFit="1"/>
      <protection/>
    </xf>
    <xf numFmtId="179" fontId="7" fillId="0" borderId="34" xfId="0" applyNumberFormat="1" applyFont="1" applyBorder="1" applyAlignment="1" applyProtection="1">
      <alignment vertical="center" shrinkToFit="1"/>
      <protection/>
    </xf>
    <xf numFmtId="0" fontId="0" fillId="0" borderId="34" xfId="0" applyBorder="1" applyAlignment="1" applyProtection="1">
      <alignment vertical="center"/>
      <protection/>
    </xf>
    <xf numFmtId="0" fontId="0" fillId="0" borderId="44" xfId="0" applyBorder="1" applyAlignment="1" applyProtection="1">
      <alignment vertical="center"/>
      <protection/>
    </xf>
    <xf numFmtId="0" fontId="9" fillId="0" borderId="95" xfId="0" applyFont="1" applyBorder="1" applyAlignment="1" applyProtection="1">
      <alignment vertical="center" shrinkToFit="1"/>
      <protection/>
    </xf>
    <xf numFmtId="0" fontId="7" fillId="0" borderId="16" xfId="0" applyFont="1" applyBorder="1" applyAlignment="1" applyProtection="1">
      <alignment vertical="center" shrinkToFit="1"/>
      <protection/>
    </xf>
    <xf numFmtId="0" fontId="9" fillId="0" borderId="96" xfId="0" applyFont="1" applyBorder="1" applyAlignment="1" applyProtection="1">
      <alignment/>
      <protection/>
    </xf>
    <xf numFmtId="179" fontId="7" fillId="0" borderId="14" xfId="0" applyNumberFormat="1" applyFont="1" applyBorder="1" applyAlignment="1" applyProtection="1">
      <alignment vertical="center" shrinkToFit="1"/>
      <protection/>
    </xf>
    <xf numFmtId="180" fontId="7" fillId="0" borderId="97" xfId="0" applyNumberFormat="1" applyFont="1" applyBorder="1" applyAlignment="1" applyProtection="1">
      <alignment vertical="center" shrinkToFit="1"/>
      <protection/>
    </xf>
    <xf numFmtId="176" fontId="7" fillId="0" borderId="98" xfId="0" applyNumberFormat="1" applyFont="1" applyBorder="1" applyAlignment="1" applyProtection="1">
      <alignment vertical="center" shrinkToFit="1"/>
      <protection/>
    </xf>
    <xf numFmtId="0" fontId="0" fillId="0" borderId="40" xfId="0" applyBorder="1" applyAlignment="1" applyProtection="1">
      <alignment vertical="center"/>
      <protection/>
    </xf>
    <xf numFmtId="176" fontId="7" fillId="0" borderId="99" xfId="0" applyNumberFormat="1" applyFont="1" applyBorder="1" applyAlignment="1" applyProtection="1">
      <alignment vertical="center" shrinkToFit="1"/>
      <protection/>
    </xf>
    <xf numFmtId="178" fontId="7" fillId="0" borderId="33" xfId="0" applyNumberFormat="1" applyFont="1" applyBorder="1" applyAlignment="1" applyProtection="1">
      <alignment vertical="center" shrinkToFit="1"/>
      <protection/>
    </xf>
    <xf numFmtId="178" fontId="7" fillId="0" borderId="70" xfId="0" applyNumberFormat="1" applyFont="1" applyBorder="1" applyAlignment="1" applyProtection="1">
      <alignment vertical="center" shrinkToFit="1"/>
      <protection/>
    </xf>
    <xf numFmtId="0" fontId="9" fillId="0" borderId="96" xfId="0" applyFont="1" applyBorder="1" applyAlignment="1" applyProtection="1">
      <alignment horizontal="center"/>
      <protection/>
    </xf>
    <xf numFmtId="178" fontId="7" fillId="0" borderId="14" xfId="0" applyNumberFormat="1" applyFont="1" applyBorder="1" applyAlignment="1" applyProtection="1">
      <alignment vertical="center" shrinkToFit="1"/>
      <protection/>
    </xf>
    <xf numFmtId="0" fontId="9" fillId="0" borderId="36" xfId="0" applyFont="1" applyBorder="1" applyAlignment="1" applyProtection="1">
      <alignment horizontal="distributed" vertical="center"/>
      <protection/>
    </xf>
    <xf numFmtId="178" fontId="0" fillId="0" borderId="36" xfId="0" applyNumberFormat="1" applyBorder="1" applyAlignment="1" applyProtection="1">
      <alignment vertical="center" shrinkToFit="1"/>
      <protection/>
    </xf>
    <xf numFmtId="178" fontId="7" fillId="0" borderId="48" xfId="0" applyNumberFormat="1" applyFont="1" applyBorder="1" applyAlignment="1" applyProtection="1">
      <alignment vertical="center" shrinkToFit="1"/>
      <protection/>
    </xf>
    <xf numFmtId="178" fontId="7" fillId="0" borderId="99" xfId="0" applyNumberFormat="1" applyFont="1" applyBorder="1" applyAlignment="1" applyProtection="1">
      <alignment vertical="center" shrinkToFit="1"/>
      <protection/>
    </xf>
    <xf numFmtId="0" fontId="9" fillId="0" borderId="16" xfId="0" applyFont="1" applyBorder="1" applyAlignment="1" applyProtection="1">
      <alignment horizontal="distributed" vertical="center"/>
      <protection/>
    </xf>
    <xf numFmtId="0" fontId="12" fillId="0" borderId="36" xfId="0" applyFont="1" applyBorder="1" applyAlignment="1" applyProtection="1">
      <alignment horizontal="distributed" vertical="center"/>
      <protection/>
    </xf>
    <xf numFmtId="0" fontId="12" fillId="0" borderId="16" xfId="0" applyFont="1" applyBorder="1" applyAlignment="1" applyProtection="1">
      <alignment horizontal="distributed" vertical="center"/>
      <protection/>
    </xf>
    <xf numFmtId="178" fontId="7" fillId="0" borderId="64" xfId="0" applyNumberFormat="1" applyFont="1" applyBorder="1" applyAlignment="1" applyProtection="1">
      <alignment vertical="center" shrinkToFit="1"/>
      <protection/>
    </xf>
    <xf numFmtId="179" fontId="7" fillId="0" borderId="97" xfId="0" applyNumberFormat="1" applyFont="1" applyBorder="1" applyAlignment="1" applyProtection="1">
      <alignment vertical="center" shrinkToFit="1"/>
      <protection/>
    </xf>
    <xf numFmtId="0" fontId="9" fillId="0" borderId="16" xfId="0" applyFont="1" applyBorder="1" applyAlignment="1" applyProtection="1">
      <alignment/>
      <protection/>
    </xf>
    <xf numFmtId="0" fontId="0" fillId="0" borderId="100" xfId="0" applyBorder="1" applyAlignment="1" applyProtection="1">
      <alignment vertical="center"/>
      <protection/>
    </xf>
    <xf numFmtId="0" fontId="0" fillId="0" borderId="101" xfId="0" applyBorder="1" applyAlignment="1" applyProtection="1">
      <alignment vertical="center"/>
      <protection/>
    </xf>
    <xf numFmtId="0" fontId="0" fillId="0" borderId="88" xfId="0" applyBorder="1" applyAlignment="1" applyProtection="1">
      <alignment vertical="center"/>
      <protection/>
    </xf>
    <xf numFmtId="0" fontId="0" fillId="0" borderId="16" xfId="0" applyBorder="1" applyAlignment="1" applyProtection="1">
      <alignment vertical="center"/>
      <protection/>
    </xf>
    <xf numFmtId="0" fontId="9" fillId="0" borderId="15" xfId="0" applyFont="1" applyBorder="1" applyAlignment="1" applyProtection="1">
      <alignment/>
      <protection/>
    </xf>
    <xf numFmtId="0" fontId="0" fillId="0" borderId="60" xfId="0" applyBorder="1" applyAlignment="1" applyProtection="1">
      <alignment vertical="center"/>
      <protection/>
    </xf>
    <xf numFmtId="0" fontId="0" fillId="0" borderId="15" xfId="0" applyBorder="1" applyAlignment="1" applyProtection="1">
      <alignment vertical="center"/>
      <protection/>
    </xf>
    <xf numFmtId="0" fontId="7" fillId="0" borderId="74" xfId="0" applyFont="1" applyBorder="1" applyAlignment="1" applyProtection="1">
      <alignment/>
      <protection/>
    </xf>
    <xf numFmtId="0" fontId="9" fillId="0" borderId="39" xfId="0" applyFont="1" applyBorder="1" applyAlignment="1" applyProtection="1">
      <alignment/>
      <protection/>
    </xf>
    <xf numFmtId="0" fontId="0" fillId="0" borderId="102" xfId="0" applyBorder="1" applyAlignment="1" applyProtection="1">
      <alignment vertical="center"/>
      <protection/>
    </xf>
    <xf numFmtId="0" fontId="0" fillId="0" borderId="26" xfId="0" applyBorder="1" applyAlignment="1" applyProtection="1">
      <alignment vertical="center"/>
      <protection/>
    </xf>
    <xf numFmtId="0" fontId="0" fillId="0" borderId="62" xfId="0" applyBorder="1" applyAlignment="1" applyProtection="1">
      <alignment vertical="center"/>
      <protection/>
    </xf>
    <xf numFmtId="0" fontId="0" fillId="0" borderId="39" xfId="0" applyBorder="1" applyAlignment="1" applyProtection="1">
      <alignment vertical="center"/>
      <protection/>
    </xf>
    <xf numFmtId="0" fontId="7" fillId="0" borderId="31" xfId="0" applyFont="1" applyBorder="1" applyAlignment="1" applyProtection="1">
      <alignment/>
      <protection/>
    </xf>
    <xf numFmtId="178" fontId="7" fillId="0" borderId="103" xfId="0" applyNumberFormat="1" applyFont="1" applyBorder="1" applyAlignment="1" applyProtection="1">
      <alignment vertical="center" shrinkToFit="1"/>
      <protection/>
    </xf>
    <xf numFmtId="0" fontId="9" fillId="0" borderId="58" xfId="0" applyFont="1" applyBorder="1" applyAlignment="1" applyProtection="1">
      <alignment vertical="center"/>
      <protection/>
    </xf>
    <xf numFmtId="0" fontId="14" fillId="0" borderId="104" xfId="0" applyFont="1" applyBorder="1" applyAlignment="1" applyProtection="1">
      <alignment vertical="center"/>
      <protection/>
    </xf>
    <xf numFmtId="0" fontId="14" fillId="0" borderId="28"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13"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74" xfId="0" applyFont="1" applyBorder="1" applyAlignment="1" applyProtection="1">
      <alignment vertical="center"/>
      <protection/>
    </xf>
    <xf numFmtId="0" fontId="9" fillId="0" borderId="7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96" xfId="0" applyFont="1" applyBorder="1" applyAlignment="1" applyProtection="1">
      <alignment vertical="center"/>
      <protection/>
    </xf>
    <xf numFmtId="0" fontId="9" fillId="0" borderId="96" xfId="0" applyFont="1" applyBorder="1" applyAlignment="1" applyProtection="1">
      <alignment horizontal="center" vertical="center"/>
      <protection/>
    </xf>
    <xf numFmtId="0" fontId="9" fillId="0" borderId="16"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39" xfId="0" applyFont="1" applyBorder="1" applyAlignment="1" applyProtection="1">
      <alignment vertical="center"/>
      <protection/>
    </xf>
    <xf numFmtId="0" fontId="0" fillId="0" borderId="0" xfId="0" applyBorder="1" applyAlignment="1" applyProtection="1">
      <alignment/>
      <protection/>
    </xf>
    <xf numFmtId="0" fontId="35"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0" xfId="0" applyBorder="1" applyAlignment="1" applyProtection="1">
      <alignment vertical="center"/>
      <protection/>
    </xf>
    <xf numFmtId="176" fontId="7" fillId="0" borderId="70" xfId="0" applyNumberFormat="1" applyFont="1" applyBorder="1" applyAlignment="1" applyProtection="1">
      <alignment vertical="center" shrinkToFit="1"/>
      <protection/>
    </xf>
    <xf numFmtId="178" fontId="7" fillId="0" borderId="105" xfId="0" applyNumberFormat="1" applyFont="1" applyBorder="1" applyAlignment="1" applyProtection="1">
      <alignment vertical="center" shrinkToFit="1"/>
      <protection/>
    </xf>
    <xf numFmtId="178" fontId="7" fillId="0" borderId="106" xfId="0" applyNumberFormat="1" applyFont="1" applyBorder="1" applyAlignment="1" applyProtection="1">
      <alignment vertical="center" shrinkToFit="1"/>
      <protection/>
    </xf>
    <xf numFmtId="0" fontId="14" fillId="0" borderId="35" xfId="0" applyFont="1" applyBorder="1" applyAlignment="1" applyProtection="1">
      <alignment/>
      <protection/>
    </xf>
    <xf numFmtId="0" fontId="35" fillId="0" borderId="0" xfId="0" applyFont="1" applyBorder="1" applyAlignment="1" applyProtection="1">
      <alignment/>
      <protection/>
    </xf>
    <xf numFmtId="0" fontId="0" fillId="0" borderId="0" xfId="0" applyBorder="1" applyAlignment="1" applyProtection="1">
      <alignment horizontal="distributed"/>
      <protection/>
    </xf>
    <xf numFmtId="0" fontId="7" fillId="0" borderId="0" xfId="0" applyFont="1" applyBorder="1" applyAlignment="1" applyProtection="1">
      <alignment/>
      <protection/>
    </xf>
    <xf numFmtId="0" fontId="0" fillId="0" borderId="26" xfId="0" applyBorder="1" applyAlignment="1" applyProtection="1">
      <alignment/>
      <protection/>
    </xf>
    <xf numFmtId="3" fontId="9" fillId="0" borderId="107" xfId="0" applyNumberFormat="1" applyFont="1" applyBorder="1" applyAlignment="1" applyProtection="1" quotePrefix="1">
      <alignment vertical="center" shrinkToFit="1"/>
      <protection locked="0"/>
    </xf>
    <xf numFmtId="189" fontId="9" fillId="33" borderId="108" xfId="0" applyNumberFormat="1" applyFont="1" applyFill="1" applyBorder="1" applyAlignment="1" applyProtection="1">
      <alignment vertical="center" shrinkToFit="1"/>
      <protection locked="0"/>
    </xf>
    <xf numFmtId="189" fontId="9" fillId="33" borderId="109" xfId="0" applyNumberFormat="1" applyFont="1" applyFill="1" applyBorder="1" applyAlignment="1" applyProtection="1">
      <alignment vertical="center" shrinkToFit="1"/>
      <protection locked="0"/>
    </xf>
    <xf numFmtId="3" fontId="9" fillId="0" borderId="110" xfId="0" applyNumberFormat="1" applyFont="1" applyBorder="1" applyAlignment="1" applyProtection="1" quotePrefix="1">
      <alignment vertical="center" shrinkToFit="1"/>
      <protection locked="0"/>
    </xf>
    <xf numFmtId="3" fontId="9" fillId="0" borderId="111" xfId="0" applyNumberFormat="1" applyFont="1" applyBorder="1" applyAlignment="1" applyProtection="1" quotePrefix="1">
      <alignment vertical="center" shrinkToFit="1"/>
      <protection locked="0"/>
    </xf>
    <xf numFmtId="177" fontId="9" fillId="33" borderId="108" xfId="0" applyNumberFormat="1" applyFont="1" applyFill="1" applyBorder="1" applyAlignment="1" applyProtection="1">
      <alignment vertical="center" shrinkToFit="1"/>
      <protection locked="0"/>
    </xf>
    <xf numFmtId="3" fontId="9" fillId="0" borderId="112" xfId="0" applyNumberFormat="1" applyFont="1" applyBorder="1" applyAlignment="1" applyProtection="1" quotePrefix="1">
      <alignment vertical="center" shrinkToFit="1"/>
      <protection locked="0"/>
    </xf>
    <xf numFmtId="189" fontId="9" fillId="33" borderId="113" xfId="0" applyNumberFormat="1" applyFont="1" applyFill="1" applyBorder="1" applyAlignment="1" applyProtection="1">
      <alignment vertical="center" shrinkToFit="1"/>
      <protection locked="0"/>
    </xf>
    <xf numFmtId="177" fontId="9" fillId="33" borderId="114" xfId="0" applyNumberFormat="1" applyFont="1" applyFill="1" applyBorder="1" applyAlignment="1" applyProtection="1">
      <alignment vertical="center" shrinkToFit="1"/>
      <protection locked="0"/>
    </xf>
    <xf numFmtId="177" fontId="9" fillId="33" borderId="113" xfId="0" applyNumberFormat="1" applyFont="1" applyFill="1" applyBorder="1" applyAlignment="1" applyProtection="1">
      <alignment vertical="center" shrinkToFit="1"/>
      <protection locked="0"/>
    </xf>
    <xf numFmtId="177" fontId="9" fillId="33" borderId="109" xfId="0" applyNumberFormat="1" applyFont="1" applyFill="1" applyBorder="1" applyAlignment="1" applyProtection="1">
      <alignment vertical="center" shrinkToFit="1"/>
      <protection locked="0"/>
    </xf>
    <xf numFmtId="181" fontId="39" fillId="0" borderId="115" xfId="0" applyNumberFormat="1" applyFont="1" applyBorder="1" applyAlignment="1">
      <alignment vertical="center" shrinkToFit="1"/>
    </xf>
    <xf numFmtId="181" fontId="39" fillId="0" borderId="116" xfId="0" applyNumberFormat="1" applyFont="1" applyBorder="1" applyAlignment="1">
      <alignment vertical="center" shrinkToFit="1"/>
    </xf>
    <xf numFmtId="181" fontId="39" fillId="0" borderId="80" xfId="0" applyNumberFormat="1" applyFont="1" applyBorder="1" applyAlignment="1">
      <alignment vertical="center" shrinkToFit="1"/>
    </xf>
    <xf numFmtId="181" fontId="39" fillId="0" borderId="81" xfId="0" applyNumberFormat="1" applyFont="1" applyBorder="1" applyAlignment="1">
      <alignment vertical="center" shrinkToFit="1"/>
    </xf>
    <xf numFmtId="181" fontId="39" fillId="0" borderId="117" xfId="0" applyNumberFormat="1" applyFont="1" applyBorder="1" applyAlignment="1">
      <alignment vertical="center" shrinkToFit="1"/>
    </xf>
    <xf numFmtId="181" fontId="39" fillId="0" borderId="39" xfId="0" applyNumberFormat="1" applyFont="1" applyBorder="1" applyAlignment="1">
      <alignment vertical="center" shrinkToFit="1"/>
    </xf>
    <xf numFmtId="181" fontId="39" fillId="0" borderId="118" xfId="0" applyNumberFormat="1" applyFont="1" applyBorder="1" applyAlignment="1">
      <alignment vertical="center" shrinkToFit="1"/>
    </xf>
    <xf numFmtId="181" fontId="39" fillId="0" borderId="48" xfId="0" applyNumberFormat="1" applyFont="1" applyBorder="1" applyAlignment="1">
      <alignment vertical="center" shrinkToFit="1"/>
    </xf>
    <xf numFmtId="181" fontId="39" fillId="0" borderId="51" xfId="0" applyNumberFormat="1" applyFont="1" applyBorder="1" applyAlignment="1">
      <alignment vertical="center" shrinkToFit="1"/>
    </xf>
    <xf numFmtId="181" fontId="39" fillId="0" borderId="103" xfId="0" applyNumberFormat="1" applyFont="1" applyBorder="1" applyAlignment="1">
      <alignment vertical="center" shrinkToFit="1"/>
    </xf>
    <xf numFmtId="184" fontId="39" fillId="0" borderId="119" xfId="0" applyNumberFormat="1" applyFont="1" applyBorder="1" applyAlignment="1">
      <alignment vertical="center" shrinkToFit="1"/>
    </xf>
    <xf numFmtId="181" fontId="39" fillId="0" borderId="49" xfId="0" applyNumberFormat="1" applyFont="1" applyBorder="1" applyAlignment="1">
      <alignment vertical="center" shrinkToFit="1"/>
    </xf>
    <xf numFmtId="178" fontId="9" fillId="33" borderId="108" xfId="0" applyNumberFormat="1" applyFont="1" applyFill="1" applyBorder="1" applyAlignment="1" applyProtection="1">
      <alignment vertical="center" shrinkToFit="1"/>
      <protection locked="0"/>
    </xf>
    <xf numFmtId="189" fontId="9" fillId="33" borderId="40" xfId="0" applyNumberFormat="1" applyFont="1" applyFill="1" applyBorder="1" applyAlignment="1" applyProtection="1">
      <alignment vertical="center" shrinkToFit="1"/>
      <protection locked="0"/>
    </xf>
    <xf numFmtId="189" fontId="9" fillId="33" borderId="43" xfId="0" applyNumberFormat="1" applyFont="1" applyFill="1" applyBorder="1" applyAlignment="1" applyProtection="1">
      <alignment vertical="center" shrinkToFit="1"/>
      <protection locked="0"/>
    </xf>
    <xf numFmtId="189" fontId="9" fillId="33" borderId="36" xfId="0" applyNumberFormat="1" applyFont="1" applyFill="1" applyBorder="1" applyAlignment="1" applyProtection="1">
      <alignment vertical="center" shrinkToFit="1"/>
      <protection locked="0"/>
    </xf>
    <xf numFmtId="189" fontId="0" fillId="33" borderId="36" xfId="0" applyNumberFormat="1" applyFill="1" applyBorder="1" applyAlignment="1" applyProtection="1">
      <alignment vertical="center" shrinkToFit="1"/>
      <protection locked="0"/>
    </xf>
    <xf numFmtId="176" fontId="7" fillId="0" borderId="48" xfId="0" applyNumberFormat="1" applyFont="1" applyBorder="1" applyAlignment="1" applyProtection="1">
      <alignment vertical="center" shrinkToFit="1"/>
      <protection/>
    </xf>
    <xf numFmtId="176" fontId="7" fillId="0" borderId="47" xfId="0" applyNumberFormat="1" applyFont="1" applyBorder="1" applyAlignment="1" applyProtection="1">
      <alignment vertical="center" shrinkToFit="1"/>
      <protection/>
    </xf>
    <xf numFmtId="0" fontId="9" fillId="0" borderId="24" xfId="0" applyFont="1" applyBorder="1" applyAlignment="1" applyProtection="1">
      <alignment horizontal="distributed" vertical="center" shrinkToFit="1"/>
      <protection/>
    </xf>
    <xf numFmtId="3" fontId="7" fillId="34" borderId="110" xfId="0" applyNumberFormat="1" applyFont="1" applyFill="1" applyBorder="1" applyAlignment="1" applyProtection="1" quotePrefix="1">
      <alignment vertical="center" shrinkToFit="1"/>
      <protection/>
    </xf>
    <xf numFmtId="3" fontId="7" fillId="34" borderId="107" xfId="0" applyNumberFormat="1" applyFont="1" applyFill="1" applyBorder="1" applyAlignment="1" applyProtection="1" quotePrefix="1">
      <alignment vertical="center" shrinkToFit="1"/>
      <protection/>
    </xf>
    <xf numFmtId="3" fontId="7" fillId="34" borderId="112" xfId="0" applyNumberFormat="1" applyFont="1" applyFill="1" applyBorder="1" applyAlignment="1" applyProtection="1" quotePrefix="1">
      <alignment vertical="center" shrinkToFit="1"/>
      <protection/>
    </xf>
    <xf numFmtId="3" fontId="7" fillId="0" borderId="85" xfId="0" applyNumberFormat="1" applyFont="1" applyBorder="1" applyAlignment="1" applyProtection="1" quotePrefix="1">
      <alignment vertical="center" shrinkToFit="1"/>
      <protection/>
    </xf>
    <xf numFmtId="3" fontId="7" fillId="0" borderId="61" xfId="0" applyNumberFormat="1" applyFont="1" applyBorder="1" applyAlignment="1" applyProtection="1" quotePrefix="1">
      <alignment vertical="center" shrinkToFit="1"/>
      <protection/>
    </xf>
    <xf numFmtId="3" fontId="7" fillId="0" borderId="112" xfId="0" applyNumberFormat="1" applyFont="1" applyBorder="1" applyAlignment="1" applyProtection="1" quotePrefix="1">
      <alignment vertical="center" shrinkToFit="1"/>
      <protection/>
    </xf>
    <xf numFmtId="0" fontId="9" fillId="0" borderId="35" xfId="0" applyFont="1" applyBorder="1" applyAlignment="1" applyProtection="1">
      <alignment/>
      <protection/>
    </xf>
    <xf numFmtId="178" fontId="0" fillId="33" borderId="15" xfId="0" applyNumberFormat="1" applyFill="1" applyBorder="1" applyAlignment="1" applyProtection="1">
      <alignment vertical="center" shrinkToFit="1"/>
      <protection locked="0"/>
    </xf>
    <xf numFmtId="180" fontId="7" fillId="0" borderId="34" xfId="0" applyNumberFormat="1" applyFont="1" applyBorder="1" applyAlignment="1" applyProtection="1">
      <alignment vertical="center" shrinkToFit="1"/>
      <protection/>
    </xf>
    <xf numFmtId="178" fontId="7" fillId="0" borderId="21" xfId="0" applyNumberFormat="1" applyFont="1" applyBorder="1" applyAlignment="1" applyProtection="1">
      <alignment vertical="center" shrinkToFit="1"/>
      <protection/>
    </xf>
    <xf numFmtId="179" fontId="7" fillId="0" borderId="33" xfId="0" applyNumberFormat="1" applyFont="1" applyBorder="1" applyAlignment="1" applyProtection="1">
      <alignment vertical="center" shrinkToFit="1"/>
      <protection/>
    </xf>
    <xf numFmtId="0" fontId="0" fillId="0" borderId="71" xfId="0" applyBorder="1" applyAlignment="1" applyProtection="1">
      <alignment vertical="center"/>
      <protection/>
    </xf>
    <xf numFmtId="0" fontId="0" fillId="0" borderId="94" xfId="0" applyBorder="1" applyAlignment="1" applyProtection="1">
      <alignment vertical="center"/>
      <protection/>
    </xf>
    <xf numFmtId="178" fontId="0" fillId="0" borderId="15" xfId="0" applyNumberFormat="1" applyBorder="1" applyAlignment="1" applyProtection="1">
      <alignment vertical="center" shrinkToFit="1"/>
      <protection/>
    </xf>
    <xf numFmtId="178" fontId="7" fillId="0" borderId="39" xfId="0" applyNumberFormat="1" applyFont="1" applyBorder="1" applyAlignment="1" applyProtection="1">
      <alignment vertical="center" shrinkToFit="1"/>
      <protection/>
    </xf>
    <xf numFmtId="179" fontId="7" fillId="0" borderId="103" xfId="0" applyNumberFormat="1" applyFont="1" applyBorder="1" applyAlignment="1" applyProtection="1">
      <alignment vertical="center" shrinkToFit="1"/>
      <protection/>
    </xf>
    <xf numFmtId="180" fontId="7" fillId="0" borderId="102" xfId="0" applyNumberFormat="1" applyFont="1" applyBorder="1" applyAlignment="1" applyProtection="1">
      <alignment vertical="center" shrinkToFit="1"/>
      <protection/>
    </xf>
    <xf numFmtId="181" fontId="7" fillId="0" borderId="26" xfId="0" applyNumberFormat="1" applyFont="1" applyBorder="1" applyAlignment="1" applyProtection="1">
      <alignment vertical="center"/>
      <protection/>
    </xf>
    <xf numFmtId="0" fontId="9" fillId="0" borderId="26" xfId="0" applyFont="1" applyBorder="1" applyAlignment="1" applyProtection="1">
      <alignment vertical="center"/>
      <protection/>
    </xf>
    <xf numFmtId="0" fontId="0" fillId="0" borderId="64" xfId="0" applyBorder="1" applyAlignment="1" applyProtection="1">
      <alignment vertical="center"/>
      <protection/>
    </xf>
    <xf numFmtId="0" fontId="9" fillId="0" borderId="120" xfId="0" applyFont="1" applyBorder="1" applyAlignment="1" applyProtection="1">
      <alignment/>
      <protection/>
    </xf>
    <xf numFmtId="178" fontId="7" fillId="0" borderId="65" xfId="0" applyNumberFormat="1" applyFont="1" applyBorder="1" applyAlignment="1" applyProtection="1">
      <alignment vertical="center" shrinkToFit="1"/>
      <protection/>
    </xf>
    <xf numFmtId="179" fontId="7" fillId="0" borderId="48" xfId="0" applyNumberFormat="1" applyFont="1" applyBorder="1" applyAlignment="1" applyProtection="1">
      <alignment vertical="center" shrinkToFit="1"/>
      <protection/>
    </xf>
    <xf numFmtId="180" fontId="7" fillId="0" borderId="68" xfId="0" applyNumberFormat="1" applyFont="1" applyBorder="1" applyAlignment="1" applyProtection="1">
      <alignment vertical="center" shrinkToFit="1"/>
      <protection/>
    </xf>
    <xf numFmtId="0" fontId="0" fillId="0" borderId="55" xfId="0" applyBorder="1" applyAlignment="1" applyProtection="1">
      <alignment vertical="center"/>
      <protection/>
    </xf>
    <xf numFmtId="0" fontId="0" fillId="0" borderId="73" xfId="0" applyBorder="1" applyAlignment="1" applyProtection="1">
      <alignment vertical="center"/>
      <protection/>
    </xf>
    <xf numFmtId="178" fontId="7" fillId="34" borderId="71" xfId="0" applyNumberFormat="1" applyFont="1" applyFill="1" applyBorder="1" applyAlignment="1" applyProtection="1">
      <alignment vertical="center" shrinkToFit="1"/>
      <protection hidden="1"/>
    </xf>
    <xf numFmtId="0" fontId="9" fillId="0" borderId="35" xfId="0" applyFont="1" applyBorder="1" applyAlignment="1" applyProtection="1">
      <alignment vertical="center"/>
      <protection/>
    </xf>
    <xf numFmtId="0" fontId="9" fillId="0" borderId="120" xfId="0" applyFont="1" applyBorder="1" applyAlignment="1" applyProtection="1">
      <alignment vertical="center"/>
      <protection/>
    </xf>
    <xf numFmtId="0" fontId="9" fillId="33" borderId="119" xfId="0" applyFont="1" applyFill="1" applyBorder="1" applyAlignment="1" applyProtection="1">
      <alignment horizontal="center" vertical="center" shrinkToFit="1"/>
      <protection locked="0"/>
    </xf>
    <xf numFmtId="189" fontId="9" fillId="33" borderId="44" xfId="0" applyNumberFormat="1" applyFont="1" applyFill="1" applyBorder="1" applyAlignment="1" applyProtection="1">
      <alignment vertical="center" shrinkToFit="1"/>
      <protection locked="0"/>
    </xf>
    <xf numFmtId="189" fontId="9" fillId="33" borderId="15" xfId="0" applyNumberFormat="1" applyFont="1" applyFill="1" applyBorder="1" applyAlignment="1" applyProtection="1">
      <alignment vertical="center" shrinkToFit="1"/>
      <protection locked="0"/>
    </xf>
    <xf numFmtId="189" fontId="0" fillId="33" borderId="15" xfId="0" applyNumberFormat="1" applyFill="1" applyBorder="1" applyAlignment="1" applyProtection="1">
      <alignment vertical="center" shrinkToFit="1"/>
      <protection locked="0"/>
    </xf>
    <xf numFmtId="0" fontId="9" fillId="0" borderId="23" xfId="0" applyFont="1" applyBorder="1" applyAlignment="1" applyProtection="1">
      <alignment horizontal="distributed" vertical="center" shrinkToFit="1"/>
      <protection/>
    </xf>
    <xf numFmtId="0" fontId="9" fillId="0" borderId="22" xfId="0" applyFont="1" applyBorder="1" applyAlignment="1" applyProtection="1">
      <alignment horizontal="distributed" vertical="center" shrinkToFit="1"/>
      <protection/>
    </xf>
    <xf numFmtId="0" fontId="9" fillId="0" borderId="71" xfId="0" applyFont="1" applyBorder="1" applyAlignment="1" applyProtection="1">
      <alignment horizontal="distributed" vertical="center" shrinkToFit="1"/>
      <protection/>
    </xf>
    <xf numFmtId="0" fontId="9" fillId="0" borderId="21" xfId="0" applyFont="1" applyBorder="1" applyAlignment="1" applyProtection="1">
      <alignment horizontal="distributed" vertical="center" shrinkToFit="1"/>
      <protection/>
    </xf>
    <xf numFmtId="0" fontId="9" fillId="0" borderId="20" xfId="0" applyFont="1" applyBorder="1" applyAlignment="1" applyProtection="1">
      <alignment horizontal="distributed" vertical="center" shrinkToFit="1"/>
      <protection/>
    </xf>
    <xf numFmtId="3" fontId="9" fillId="33" borderId="121" xfId="0" applyNumberFormat="1" applyFont="1" applyFill="1" applyBorder="1" applyAlignment="1" applyProtection="1">
      <alignment horizontal="center" vertical="center" shrinkToFit="1"/>
      <protection locked="0"/>
    </xf>
    <xf numFmtId="3" fontId="9" fillId="33" borderId="41" xfId="0" applyNumberFormat="1" applyFont="1" applyFill="1" applyBorder="1" applyAlignment="1" applyProtection="1">
      <alignment horizontal="center" vertical="center" shrinkToFit="1"/>
      <protection locked="0"/>
    </xf>
    <xf numFmtId="3" fontId="9" fillId="0" borderId="122" xfId="0" applyNumberFormat="1" applyFont="1" applyBorder="1" applyAlignment="1" applyProtection="1">
      <alignment vertical="center" shrinkToFit="1"/>
      <protection/>
    </xf>
    <xf numFmtId="189" fontId="7" fillId="0" borderId="39" xfId="0" applyNumberFormat="1" applyFont="1" applyBorder="1" applyAlignment="1" applyProtection="1">
      <alignment vertical="center" shrinkToFit="1"/>
      <protection/>
    </xf>
    <xf numFmtId="189" fontId="7" fillId="0" borderId="62" xfId="0" applyNumberFormat="1" applyFont="1" applyBorder="1" applyAlignment="1" applyProtection="1">
      <alignment vertical="center" shrinkToFit="1"/>
      <protection/>
    </xf>
    <xf numFmtId="3" fontId="9" fillId="33" borderId="72" xfId="0" applyNumberFormat="1" applyFont="1" applyFill="1" applyBorder="1" applyAlignment="1" applyProtection="1">
      <alignment horizontal="center" vertical="center" shrinkToFit="1"/>
      <protection locked="0"/>
    </xf>
    <xf numFmtId="189" fontId="9" fillId="33" borderId="65" xfId="0" applyNumberFormat="1" applyFont="1" applyFill="1" applyBorder="1" applyAlignment="1" applyProtection="1">
      <alignment vertical="center" shrinkToFit="1"/>
      <protection locked="0"/>
    </xf>
    <xf numFmtId="189" fontId="0" fillId="33" borderId="65" xfId="0" applyNumberFormat="1" applyFill="1" applyBorder="1" applyAlignment="1" applyProtection="1">
      <alignment vertical="center" shrinkToFit="1"/>
      <protection locked="0"/>
    </xf>
    <xf numFmtId="176" fontId="7" fillId="0" borderId="97" xfId="0" applyNumberFormat="1" applyFont="1" applyBorder="1" applyAlignment="1" applyProtection="1">
      <alignment vertical="center" shrinkToFit="1"/>
      <protection/>
    </xf>
    <xf numFmtId="176" fontId="7" fillId="0" borderId="87" xfId="0" applyNumberFormat="1" applyFont="1" applyBorder="1" applyAlignment="1" applyProtection="1">
      <alignment vertical="center" shrinkToFit="1"/>
      <protection/>
    </xf>
    <xf numFmtId="176" fontId="7" fillId="0" borderId="34" xfId="0" applyNumberFormat="1" applyFont="1" applyBorder="1" applyAlignment="1" applyProtection="1">
      <alignment vertical="center" shrinkToFit="1"/>
      <protection/>
    </xf>
    <xf numFmtId="3" fontId="7" fillId="0" borderId="60" xfId="0" applyNumberFormat="1" applyFont="1" applyBorder="1" applyAlignment="1" applyProtection="1" quotePrefix="1">
      <alignment vertical="center" shrinkToFit="1"/>
      <protection/>
    </xf>
    <xf numFmtId="0" fontId="9" fillId="0" borderId="123" xfId="0" applyFont="1" applyBorder="1" applyAlignment="1" applyProtection="1">
      <alignment vertical="center" shrinkToFit="1"/>
      <protection/>
    </xf>
    <xf numFmtId="0" fontId="9" fillId="0" borderId="23" xfId="0" applyFont="1" applyBorder="1" applyAlignment="1" applyProtection="1">
      <alignment vertical="center" shrinkToFit="1"/>
      <protection/>
    </xf>
    <xf numFmtId="0" fontId="9" fillId="0" borderId="22" xfId="0" applyFont="1" applyBorder="1" applyAlignment="1" applyProtection="1">
      <alignment vertical="center" shrinkToFit="1"/>
      <protection/>
    </xf>
    <xf numFmtId="0" fontId="9" fillId="0" borderId="33" xfId="0" applyFont="1" applyBorder="1" applyAlignment="1" applyProtection="1">
      <alignment vertical="center" shrinkToFit="1"/>
      <protection/>
    </xf>
    <xf numFmtId="178" fontId="7" fillId="0" borderId="47" xfId="0" applyNumberFormat="1" applyFont="1" applyBorder="1" applyAlignment="1" applyProtection="1">
      <alignment vertical="center" shrinkToFit="1"/>
      <protection/>
    </xf>
    <xf numFmtId="190" fontId="30" fillId="35" borderId="42" xfId="0" applyNumberFormat="1" applyFont="1" applyFill="1" applyBorder="1" applyAlignment="1" applyProtection="1">
      <alignment horizontal="center" vertical="center" shrinkToFit="1"/>
      <protection/>
    </xf>
    <xf numFmtId="190" fontId="20" fillId="34" borderId="84" xfId="0" applyNumberFormat="1" applyFont="1" applyFill="1" applyBorder="1" applyAlignment="1">
      <alignment vertical="center" shrinkToFit="1"/>
    </xf>
    <xf numFmtId="191" fontId="21" fillId="33" borderId="15" xfId="49" applyNumberFormat="1" applyFont="1" applyFill="1" applyBorder="1" applyAlignment="1" applyProtection="1">
      <alignment horizontal="center" vertical="center" shrinkToFit="1"/>
      <protection locked="0"/>
    </xf>
    <xf numFmtId="191" fontId="17" fillId="33" borderId="36" xfId="0" applyNumberFormat="1" applyFont="1" applyFill="1" applyBorder="1" applyAlignment="1" applyProtection="1">
      <alignment horizontal="center" vertical="center" shrinkToFit="1"/>
      <protection locked="0"/>
    </xf>
    <xf numFmtId="191" fontId="17" fillId="33" borderId="16" xfId="0" applyNumberFormat="1" applyFont="1" applyFill="1" applyBorder="1" applyAlignment="1" applyProtection="1">
      <alignment horizontal="center" vertical="center" shrinkToFit="1"/>
      <protection locked="0"/>
    </xf>
    <xf numFmtId="191" fontId="17" fillId="0" borderId="21" xfId="0" applyNumberFormat="1" applyFont="1" applyBorder="1" applyAlignment="1">
      <alignment horizontal="center" vertical="center" shrinkToFit="1"/>
    </xf>
    <xf numFmtId="191" fontId="17" fillId="33" borderId="15" xfId="0" applyNumberFormat="1" applyFont="1" applyFill="1" applyBorder="1" applyAlignment="1" applyProtection="1">
      <alignment horizontal="center" vertical="center" shrinkToFit="1"/>
      <protection locked="0"/>
    </xf>
    <xf numFmtId="191" fontId="17" fillId="0" borderId="0" xfId="0" applyNumberFormat="1" applyFont="1" applyBorder="1" applyAlignment="1">
      <alignment horizontal="center" vertical="center" shrinkToFit="1"/>
    </xf>
    <xf numFmtId="191" fontId="17" fillId="0" borderId="0" xfId="0" applyNumberFormat="1" applyFont="1" applyAlignment="1">
      <alignment horizontal="center" vertical="center" shrinkToFit="1"/>
    </xf>
    <xf numFmtId="191" fontId="17" fillId="33" borderId="66" xfId="0" applyNumberFormat="1" applyFont="1" applyFill="1" applyBorder="1" applyAlignment="1" applyProtection="1">
      <alignment horizontal="center" vertical="center" shrinkToFit="1"/>
      <protection locked="0"/>
    </xf>
    <xf numFmtId="191" fontId="17" fillId="0" borderId="21" xfId="0" applyNumberFormat="1" applyFont="1" applyBorder="1" applyAlignment="1">
      <alignment vertical="center" shrinkToFit="1"/>
    </xf>
    <xf numFmtId="190" fontId="20" fillId="0" borderId="39" xfId="0" applyNumberFormat="1" applyFont="1" applyBorder="1" applyAlignment="1">
      <alignment vertical="center" shrinkToFit="1"/>
    </xf>
    <xf numFmtId="190" fontId="20" fillId="0" borderId="103" xfId="0" applyNumberFormat="1" applyFont="1" applyBorder="1" applyAlignment="1">
      <alignment vertical="center" shrinkToFit="1"/>
    </xf>
    <xf numFmtId="190" fontId="20" fillId="0" borderId="122" xfId="0" applyNumberFormat="1" applyFont="1" applyBorder="1" applyAlignment="1">
      <alignment vertical="center" shrinkToFit="1"/>
    </xf>
    <xf numFmtId="0" fontId="9" fillId="0" borderId="117" xfId="0" applyFont="1" applyBorder="1" applyAlignment="1" applyProtection="1">
      <alignment vertical="center"/>
      <protection/>
    </xf>
    <xf numFmtId="0" fontId="42" fillId="0" borderId="0" xfId="0" applyFont="1" applyAlignment="1">
      <alignment vertical="center"/>
    </xf>
    <xf numFmtId="0" fontId="9" fillId="0" borderId="34" xfId="0" applyFont="1" applyBorder="1" applyAlignment="1" applyProtection="1">
      <alignment vertical="center"/>
      <protection/>
    </xf>
    <xf numFmtId="178" fontId="0" fillId="0" borderId="84" xfId="0" applyNumberFormat="1" applyBorder="1" applyAlignment="1" applyProtection="1">
      <alignment vertical="center" shrinkToFit="1"/>
      <protection/>
    </xf>
    <xf numFmtId="179" fontId="7" fillId="0" borderId="49" xfId="0" applyNumberFormat="1" applyFont="1" applyBorder="1" applyAlignment="1" applyProtection="1">
      <alignment vertical="center" shrinkToFit="1"/>
      <protection/>
    </xf>
    <xf numFmtId="179" fontId="7" fillId="0" borderId="87" xfId="0" applyNumberFormat="1" applyFont="1" applyBorder="1" applyAlignment="1" applyProtection="1">
      <alignment vertical="center" shrinkToFit="1"/>
      <protection/>
    </xf>
    <xf numFmtId="0" fontId="0" fillId="0" borderId="43" xfId="0" applyBorder="1" applyAlignment="1" applyProtection="1">
      <alignment vertical="center"/>
      <protection/>
    </xf>
    <xf numFmtId="0" fontId="0" fillId="0" borderId="98" xfId="0" applyBorder="1" applyAlignment="1" applyProtection="1">
      <alignment vertical="center"/>
      <protection/>
    </xf>
    <xf numFmtId="0" fontId="9" fillId="0" borderId="117" xfId="0" applyFont="1" applyBorder="1" applyAlignment="1" applyProtection="1">
      <alignment/>
      <protection/>
    </xf>
    <xf numFmtId="192" fontId="17" fillId="36" borderId="63" xfId="0" applyNumberFormat="1" applyFont="1" applyFill="1" applyBorder="1" applyAlignment="1" applyProtection="1">
      <alignment horizontal="center" vertical="center" shrinkToFit="1"/>
      <protection locked="0"/>
    </xf>
    <xf numFmtId="38" fontId="17" fillId="33" borderId="66" xfId="49" applyFont="1" applyFill="1" applyBorder="1" applyAlignment="1" applyProtection="1">
      <alignment vertical="center" shrinkToFit="1"/>
      <protection locked="0"/>
    </xf>
    <xf numFmtId="0" fontId="30" fillId="34" borderId="0" xfId="0" applyFont="1" applyFill="1" applyBorder="1" applyAlignment="1">
      <alignment vertical="center" textRotation="255" shrinkToFit="1"/>
    </xf>
    <xf numFmtId="179" fontId="39" fillId="0" borderId="0" xfId="0" applyNumberFormat="1" applyFont="1" applyBorder="1" applyAlignment="1">
      <alignment vertical="center" shrinkToFit="1"/>
    </xf>
    <xf numFmtId="193" fontId="22" fillId="36" borderId="14" xfId="0" applyNumberFormat="1" applyFont="1" applyFill="1" applyBorder="1" applyAlignment="1" applyProtection="1">
      <alignment horizontal="center" vertical="center" shrinkToFit="1"/>
      <protection locked="0"/>
    </xf>
    <xf numFmtId="0" fontId="18" fillId="33" borderId="0" xfId="0" applyFont="1" applyFill="1" applyBorder="1" applyAlignment="1" applyProtection="1">
      <alignment vertical="center"/>
      <protection locked="0"/>
    </xf>
    <xf numFmtId="38" fontId="17" fillId="33" borderId="89" xfId="49" applyFont="1" applyFill="1" applyBorder="1" applyAlignment="1" applyProtection="1">
      <alignment vertical="center" shrinkToFit="1"/>
      <protection locked="0"/>
    </xf>
    <xf numFmtId="38" fontId="17" fillId="33" borderId="67" xfId="49" applyFont="1" applyFill="1" applyBorder="1" applyAlignment="1" applyProtection="1">
      <alignment vertical="center" shrinkToFit="1"/>
      <protection locked="0"/>
    </xf>
    <xf numFmtId="38" fontId="17" fillId="33" borderId="85" xfId="49" applyFont="1" applyFill="1" applyBorder="1" applyAlignment="1" applyProtection="1">
      <alignment shrinkToFit="1"/>
      <protection locked="0"/>
    </xf>
    <xf numFmtId="38" fontId="17" fillId="33" borderId="36" xfId="49" applyFont="1" applyFill="1" applyBorder="1" applyAlignment="1" applyProtection="1">
      <alignment shrinkToFit="1"/>
      <protection locked="0"/>
    </xf>
    <xf numFmtId="38" fontId="17" fillId="33" borderId="97" xfId="49" applyFont="1" applyFill="1" applyBorder="1" applyAlignment="1" applyProtection="1">
      <alignment shrinkToFit="1"/>
      <protection locked="0"/>
    </xf>
    <xf numFmtId="38" fontId="17" fillId="33" borderId="76" xfId="49" applyFont="1" applyFill="1" applyBorder="1" applyAlignment="1" applyProtection="1">
      <alignment shrinkToFit="1"/>
      <protection locked="0"/>
    </xf>
    <xf numFmtId="38" fontId="17" fillId="33" borderId="84" xfId="49" applyFont="1" applyFill="1" applyBorder="1" applyAlignment="1" applyProtection="1">
      <alignment shrinkToFit="1"/>
      <protection locked="0"/>
    </xf>
    <xf numFmtId="38" fontId="17" fillId="33" borderId="87" xfId="49" applyFont="1" applyFill="1" applyBorder="1" applyAlignment="1" applyProtection="1">
      <alignment shrinkToFit="1"/>
      <protection locked="0"/>
    </xf>
    <xf numFmtId="0" fontId="17" fillId="0" borderId="86"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77" xfId="0" applyFont="1" applyBorder="1" applyAlignment="1">
      <alignment horizontal="center" vertical="center" shrinkToFit="1"/>
    </xf>
    <xf numFmtId="0" fontId="41" fillId="0" borderId="0" xfId="0" applyFont="1" applyBorder="1" applyAlignment="1">
      <alignment/>
    </xf>
    <xf numFmtId="183" fontId="20" fillId="0" borderId="0" xfId="0" applyNumberFormat="1" applyFont="1" applyBorder="1" applyAlignment="1">
      <alignment horizontal="center" vertical="center" shrinkToFit="1"/>
    </xf>
    <xf numFmtId="190" fontId="20" fillId="0" borderId="0" xfId="0" applyNumberFormat="1" applyFont="1" applyBorder="1" applyAlignment="1">
      <alignment vertical="center" shrinkToFit="1"/>
    </xf>
    <xf numFmtId="38" fontId="17" fillId="33" borderId="18" xfId="49" applyFont="1" applyFill="1" applyBorder="1" applyAlignment="1" applyProtection="1">
      <alignment horizontal="center" vertical="center" shrinkToFit="1"/>
      <protection locked="0"/>
    </xf>
    <xf numFmtId="38" fontId="20" fillId="0" borderId="0" xfId="49" applyFont="1" applyBorder="1" applyAlignment="1" applyProtection="1">
      <alignment vertical="center" shrinkToFit="1"/>
      <protection hidden="1"/>
    </xf>
    <xf numFmtId="186" fontId="18" fillId="36" borderId="124" xfId="0" applyNumberFormat="1" applyFont="1" applyFill="1" applyBorder="1" applyAlignment="1" applyProtection="1">
      <alignment horizontal="center" vertical="center" shrinkToFit="1"/>
      <protection locked="0"/>
    </xf>
    <xf numFmtId="185" fontId="20" fillId="34" borderId="13" xfId="42" applyNumberFormat="1" applyFont="1" applyFill="1" applyBorder="1" applyAlignment="1" applyProtection="1">
      <alignment horizontal="center" vertical="center" shrinkToFit="1"/>
      <protection hidden="1"/>
    </xf>
    <xf numFmtId="38" fontId="20" fillId="34" borderId="125" xfId="49" applyFont="1" applyFill="1" applyBorder="1" applyAlignment="1" applyProtection="1">
      <alignment vertical="center" shrinkToFit="1"/>
      <protection hidden="1"/>
    </xf>
    <xf numFmtId="38" fontId="20" fillId="34" borderId="126" xfId="49" applyFont="1" applyFill="1" applyBorder="1" applyAlignment="1" applyProtection="1">
      <alignment vertical="center" shrinkToFit="1"/>
      <protection hidden="1"/>
    </xf>
    <xf numFmtId="38" fontId="20" fillId="34" borderId="127" xfId="49" applyFont="1" applyFill="1" applyBorder="1" applyAlignment="1" applyProtection="1">
      <alignment vertical="center" shrinkToFit="1"/>
      <protection hidden="1"/>
    </xf>
    <xf numFmtId="38" fontId="46" fillId="34" borderId="0" xfId="49" applyFont="1" applyFill="1" applyBorder="1" applyAlignment="1" applyProtection="1">
      <alignment vertical="center" shrinkToFit="1"/>
      <protection hidden="1"/>
    </xf>
    <xf numFmtId="38" fontId="20" fillId="34" borderId="0" xfId="49" applyFont="1" applyFill="1" applyBorder="1" applyAlignment="1" applyProtection="1">
      <alignment vertical="center" shrinkToFit="1"/>
      <protection hidden="1"/>
    </xf>
    <xf numFmtId="38" fontId="2" fillId="0" borderId="0" xfId="0" applyNumberFormat="1" applyFont="1" applyBorder="1" applyAlignment="1">
      <alignment/>
    </xf>
    <xf numFmtId="188" fontId="18" fillId="36" borderId="128" xfId="0" applyNumberFormat="1" applyFont="1" applyFill="1" applyBorder="1" applyAlignment="1" applyProtection="1">
      <alignment horizontal="center" vertical="center" shrinkToFit="1"/>
      <protection locked="0"/>
    </xf>
    <xf numFmtId="185" fontId="20" fillId="34" borderId="13" xfId="49" applyNumberFormat="1" applyFont="1" applyFill="1" applyBorder="1" applyAlignment="1" applyProtection="1">
      <alignment horizontal="center" vertical="center" shrinkToFit="1"/>
      <protection hidden="1"/>
    </xf>
    <xf numFmtId="38" fontId="20" fillId="0" borderId="129" xfId="49" applyFont="1" applyBorder="1" applyAlignment="1" applyProtection="1">
      <alignment vertical="center" shrinkToFit="1"/>
      <protection hidden="1"/>
    </xf>
    <xf numFmtId="38" fontId="20" fillId="0" borderId="130" xfId="49" applyFont="1" applyBorder="1" applyAlignment="1" applyProtection="1">
      <alignment vertical="center" shrinkToFit="1"/>
      <protection hidden="1"/>
    </xf>
    <xf numFmtId="38" fontId="20" fillId="0" borderId="131" xfId="49" applyFont="1" applyBorder="1" applyAlignment="1" applyProtection="1">
      <alignment vertical="center" shrinkToFit="1"/>
      <protection hidden="1"/>
    </xf>
    <xf numFmtId="38" fontId="20" fillId="0" borderId="132" xfId="49" applyFont="1" applyBorder="1" applyAlignment="1" applyProtection="1">
      <alignment vertical="center" shrinkToFit="1"/>
      <protection hidden="1"/>
    </xf>
    <xf numFmtId="38" fontId="17" fillId="33" borderId="133" xfId="49" applyFont="1" applyFill="1" applyBorder="1" applyAlignment="1" applyProtection="1">
      <alignment horizontal="center" vertical="center" shrinkToFit="1"/>
      <protection locked="0"/>
    </xf>
    <xf numFmtId="38" fontId="20" fillId="0" borderId="134" xfId="49" applyFont="1" applyBorder="1" applyAlignment="1" applyProtection="1">
      <alignment vertical="center" shrinkToFit="1"/>
      <protection hidden="1"/>
    </xf>
    <xf numFmtId="38" fontId="20" fillId="0" borderId="0" xfId="0" applyNumberFormat="1" applyFont="1" applyBorder="1" applyAlignment="1">
      <alignment/>
    </xf>
    <xf numFmtId="186" fontId="18" fillId="36" borderId="135" xfId="0" applyNumberFormat="1" applyFont="1" applyFill="1" applyBorder="1" applyAlignment="1" applyProtection="1">
      <alignment horizontal="center" vertical="center" shrinkToFit="1"/>
      <protection locked="0"/>
    </xf>
    <xf numFmtId="0" fontId="47" fillId="0" borderId="0" xfId="0" applyFont="1" applyBorder="1" applyAlignment="1">
      <alignment/>
    </xf>
    <xf numFmtId="38" fontId="20" fillId="0" borderId="136" xfId="49" applyFont="1" applyBorder="1" applyAlignment="1" applyProtection="1">
      <alignment vertical="center" shrinkToFit="1"/>
      <protection hidden="1"/>
    </xf>
    <xf numFmtId="182" fontId="32" fillId="34" borderId="0" xfId="49" applyNumberFormat="1" applyFont="1" applyFill="1" applyBorder="1" applyAlignment="1">
      <alignment/>
    </xf>
    <xf numFmtId="182" fontId="32" fillId="0" borderId="0" xfId="49" applyNumberFormat="1" applyFont="1" applyBorder="1" applyAlignment="1">
      <alignment/>
    </xf>
    <xf numFmtId="186" fontId="18" fillId="36" borderId="128" xfId="0" applyNumberFormat="1" applyFont="1" applyFill="1" applyBorder="1" applyAlignment="1" applyProtection="1">
      <alignment horizontal="center" vertical="center" shrinkToFit="1"/>
      <protection locked="0"/>
    </xf>
    <xf numFmtId="0" fontId="2" fillId="0" borderId="0" xfId="0" applyFont="1" applyBorder="1" applyAlignment="1">
      <alignment/>
    </xf>
    <xf numFmtId="194" fontId="2" fillId="0" borderId="0" xfId="0" applyNumberFormat="1" applyFont="1" applyBorder="1" applyAlignment="1">
      <alignment/>
    </xf>
    <xf numFmtId="182" fontId="23" fillId="0" borderId="0" xfId="0" applyNumberFormat="1" applyFont="1" applyBorder="1" applyAlignment="1">
      <alignment/>
    </xf>
    <xf numFmtId="185" fontId="20" fillId="34" borderId="137" xfId="49" applyNumberFormat="1" applyFont="1" applyFill="1" applyBorder="1" applyAlignment="1" applyProtection="1">
      <alignment horizontal="center" vertical="center" shrinkToFit="1"/>
      <protection hidden="1"/>
    </xf>
    <xf numFmtId="38" fontId="20" fillId="0" borderId="138" xfId="49" applyFont="1" applyBorder="1" applyAlignment="1" applyProtection="1">
      <alignment vertical="center" shrinkToFit="1"/>
      <protection hidden="1"/>
    </xf>
    <xf numFmtId="38" fontId="20" fillId="0" borderId="139" xfId="49" applyFont="1" applyBorder="1" applyAlignment="1" applyProtection="1">
      <alignment vertical="center" shrinkToFit="1"/>
      <protection hidden="1"/>
    </xf>
    <xf numFmtId="38" fontId="20" fillId="0" borderId="140" xfId="49" applyFont="1" applyBorder="1" applyAlignment="1" applyProtection="1">
      <alignment vertical="center" shrinkToFit="1"/>
      <protection hidden="1"/>
    </xf>
    <xf numFmtId="38" fontId="20" fillId="0" borderId="141" xfId="49" applyFont="1" applyBorder="1" applyAlignment="1" applyProtection="1">
      <alignment vertical="center" shrinkToFit="1"/>
      <protection hidden="1"/>
    </xf>
    <xf numFmtId="38" fontId="6" fillId="0" borderId="0" xfId="0" applyNumberFormat="1" applyFont="1" applyBorder="1" applyAlignment="1">
      <alignment/>
    </xf>
    <xf numFmtId="38" fontId="17" fillId="33" borderId="142" xfId="49" applyFont="1" applyFill="1" applyBorder="1" applyAlignment="1" applyProtection="1">
      <alignment horizontal="center" vertical="center" shrinkToFit="1"/>
      <protection locked="0"/>
    </xf>
    <xf numFmtId="0" fontId="0" fillId="0" borderId="0" xfId="0" applyBorder="1" applyAlignment="1" quotePrefix="1">
      <alignment/>
    </xf>
    <xf numFmtId="38" fontId="20" fillId="34" borderId="143" xfId="49" applyFont="1" applyFill="1" applyBorder="1" applyAlignment="1" applyProtection="1">
      <alignment vertical="center" shrinkToFit="1"/>
      <protection hidden="1"/>
    </xf>
    <xf numFmtId="38" fontId="20" fillId="34" borderId="144" xfId="49" applyFont="1" applyFill="1" applyBorder="1" applyAlignment="1" applyProtection="1">
      <alignment vertical="center" shrinkToFit="1"/>
      <protection hidden="1"/>
    </xf>
    <xf numFmtId="38" fontId="20" fillId="34" borderId="145" xfId="49" applyFont="1" applyFill="1" applyBorder="1" applyAlignment="1" applyProtection="1">
      <alignment vertical="center" shrinkToFit="1"/>
      <protection hidden="1"/>
    </xf>
    <xf numFmtId="38" fontId="20" fillId="34" borderId="146" xfId="49" applyFont="1" applyFill="1" applyBorder="1" applyAlignment="1" applyProtection="1">
      <alignment vertical="center" shrinkToFit="1"/>
      <protection hidden="1"/>
    </xf>
    <xf numFmtId="38" fontId="20" fillId="34" borderId="134" xfId="49" applyFont="1" applyFill="1" applyBorder="1" applyAlignment="1" applyProtection="1">
      <alignment vertical="center" shrinkToFit="1"/>
      <protection hidden="1"/>
    </xf>
    <xf numFmtId="38" fontId="20" fillId="34" borderId="117" xfId="49" applyFont="1" applyFill="1" applyBorder="1" applyAlignment="1" applyProtection="1">
      <alignment vertical="center" shrinkToFit="1"/>
      <protection hidden="1"/>
    </xf>
    <xf numFmtId="38" fontId="20" fillId="34" borderId="39" xfId="49" applyFont="1" applyFill="1" applyBorder="1" applyAlignment="1" applyProtection="1">
      <alignment vertical="center" shrinkToFit="1"/>
      <protection hidden="1"/>
    </xf>
    <xf numFmtId="38" fontId="20" fillId="34" borderId="103" xfId="49" applyFont="1" applyFill="1" applyBorder="1" applyAlignment="1" applyProtection="1">
      <alignment vertical="center" shrinkToFit="1"/>
      <protection hidden="1"/>
    </xf>
    <xf numFmtId="38" fontId="20" fillId="34" borderId="122" xfId="49" applyFont="1" applyFill="1" applyBorder="1" applyAlignment="1" applyProtection="1">
      <alignment vertical="center" shrinkToFit="1"/>
      <protection hidden="1"/>
    </xf>
    <xf numFmtId="38" fontId="20" fillId="0" borderId="142" xfId="49" applyFont="1" applyBorder="1" applyAlignment="1" applyProtection="1">
      <alignment vertical="center" shrinkToFit="1"/>
      <protection hidden="1"/>
    </xf>
    <xf numFmtId="38" fontId="20" fillId="0" borderId="147" xfId="49" applyFont="1" applyBorder="1" applyAlignment="1" applyProtection="1">
      <alignment vertical="center" shrinkToFit="1"/>
      <protection hidden="1"/>
    </xf>
    <xf numFmtId="38" fontId="20" fillId="0" borderId="96" xfId="49" applyFont="1" applyBorder="1" applyAlignment="1" applyProtection="1">
      <alignment vertical="center" shrinkToFit="1"/>
      <protection hidden="1"/>
    </xf>
    <xf numFmtId="38" fontId="20" fillId="0" borderId="116" xfId="49" applyFont="1" applyBorder="1" applyAlignment="1" applyProtection="1">
      <alignment vertical="center" shrinkToFit="1"/>
      <protection hidden="1"/>
    </xf>
    <xf numFmtId="38" fontId="20" fillId="0" borderId="118" xfId="49" applyFont="1" applyBorder="1" applyAlignment="1" applyProtection="1">
      <alignment vertical="center" shrinkToFit="1"/>
      <protection hidden="1"/>
    </xf>
    <xf numFmtId="38" fontId="20" fillId="0" borderId="148" xfId="49" applyFont="1" applyBorder="1" applyAlignment="1" applyProtection="1">
      <alignment vertical="center" shrinkToFit="1"/>
      <protection hidden="1"/>
    </xf>
    <xf numFmtId="38" fontId="20" fillId="0" borderId="149" xfId="49" applyFont="1" applyBorder="1" applyAlignment="1" applyProtection="1">
      <alignment vertical="center" shrinkToFit="1"/>
      <protection hidden="1"/>
    </xf>
    <xf numFmtId="38" fontId="20" fillId="0" borderId="125" xfId="49" applyFont="1" applyBorder="1" applyAlignment="1" applyProtection="1">
      <alignment vertical="center" shrinkToFit="1"/>
      <protection hidden="1"/>
    </xf>
    <xf numFmtId="38" fontId="20" fillId="0" borderId="126" xfId="49" applyFont="1" applyBorder="1" applyAlignment="1" applyProtection="1">
      <alignment vertical="center" shrinkToFit="1"/>
      <protection hidden="1"/>
    </xf>
    <xf numFmtId="38" fontId="20" fillId="0" borderId="127" xfId="49" applyFont="1" applyBorder="1" applyAlignment="1" applyProtection="1">
      <alignment vertical="center" shrinkToFit="1"/>
      <protection hidden="1"/>
    </xf>
    <xf numFmtId="0" fontId="7" fillId="0" borderId="0" xfId="0" applyFont="1" applyBorder="1" applyAlignment="1">
      <alignment/>
    </xf>
    <xf numFmtId="38" fontId="20" fillId="0" borderId="39" xfId="49" applyFont="1" applyBorder="1" applyAlignment="1" applyProtection="1">
      <alignment vertical="center" shrinkToFit="1"/>
      <protection hidden="1"/>
    </xf>
    <xf numFmtId="38" fontId="20" fillId="0" borderId="103" xfId="49" applyFont="1" applyBorder="1" applyAlignment="1" applyProtection="1">
      <alignment vertical="center" shrinkToFit="1"/>
      <protection hidden="1"/>
    </xf>
    <xf numFmtId="38" fontId="20" fillId="0" borderId="122" xfId="49" applyFont="1" applyBorder="1" applyAlignment="1" applyProtection="1">
      <alignment vertical="center" shrinkToFit="1"/>
      <protection hidden="1"/>
    </xf>
    <xf numFmtId="38" fontId="20" fillId="0" borderId="10" xfId="49" applyFont="1" applyBorder="1" applyAlignment="1" applyProtection="1">
      <alignment vertical="center" shrinkToFit="1"/>
      <protection hidden="1"/>
    </xf>
    <xf numFmtId="38" fontId="20" fillId="0" borderId="58" xfId="49" applyFont="1" applyBorder="1" applyAlignment="1" applyProtection="1">
      <alignment vertical="center" shrinkToFit="1"/>
      <protection hidden="1"/>
    </xf>
    <xf numFmtId="38" fontId="20" fillId="0" borderId="105" xfId="49" applyFont="1" applyBorder="1" applyAlignment="1" applyProtection="1">
      <alignment vertical="center" shrinkToFit="1"/>
      <protection hidden="1"/>
    </xf>
    <xf numFmtId="38" fontId="20" fillId="0" borderId="150" xfId="49" applyFont="1" applyBorder="1" applyAlignment="1" applyProtection="1">
      <alignment vertical="center" shrinkToFit="1"/>
      <protection hidden="1"/>
    </xf>
    <xf numFmtId="38" fontId="20" fillId="0" borderId="12" xfId="49" applyFont="1" applyBorder="1" applyAlignment="1" applyProtection="1">
      <alignment vertical="center" shrinkToFit="1"/>
      <protection hidden="1"/>
    </xf>
    <xf numFmtId="38" fontId="20" fillId="0" borderId="151" xfId="49" applyFont="1" applyBorder="1" applyAlignment="1" applyProtection="1">
      <alignment vertical="center" shrinkToFit="1"/>
      <protection hidden="1"/>
    </xf>
    <xf numFmtId="38" fontId="20" fillId="0" borderId="152" xfId="49" applyFont="1" applyBorder="1" applyAlignment="1" applyProtection="1">
      <alignment vertical="center" shrinkToFit="1"/>
      <protection hidden="1"/>
    </xf>
    <xf numFmtId="0" fontId="21" fillId="0" borderId="45" xfId="0" applyFont="1" applyBorder="1" applyAlignment="1">
      <alignment horizontal="center" vertical="center" shrinkToFit="1"/>
    </xf>
    <xf numFmtId="38" fontId="20" fillId="0" borderId="24" xfId="0" applyNumberFormat="1" applyFont="1" applyBorder="1" applyAlignment="1" applyProtection="1">
      <alignment vertical="center" shrinkToFit="1"/>
      <protection hidden="1"/>
    </xf>
    <xf numFmtId="38" fontId="20" fillId="0" borderId="21" xfId="0" applyNumberFormat="1" applyFont="1" applyBorder="1" applyAlignment="1" applyProtection="1">
      <alignment vertical="center" shrinkToFit="1"/>
      <protection hidden="1"/>
    </xf>
    <xf numFmtId="38" fontId="20" fillId="0" borderId="33" xfId="0" applyNumberFormat="1" applyFont="1" applyBorder="1" applyAlignment="1" applyProtection="1">
      <alignment vertical="center" shrinkToFit="1"/>
      <protection hidden="1"/>
    </xf>
    <xf numFmtId="38" fontId="20" fillId="0" borderId="20" xfId="0" applyNumberFormat="1" applyFont="1" applyBorder="1" applyAlignment="1" applyProtection="1">
      <alignment vertical="center" shrinkToFit="1"/>
      <protection hidden="1"/>
    </xf>
    <xf numFmtId="38" fontId="20" fillId="0" borderId="94" xfId="0" applyNumberFormat="1" applyFont="1" applyBorder="1" applyAlignment="1" applyProtection="1">
      <alignment vertical="center" shrinkToFit="1"/>
      <protection hidden="1"/>
    </xf>
    <xf numFmtId="179" fontId="30" fillId="0" borderId="0" xfId="0" applyNumberFormat="1" applyFont="1" applyBorder="1" applyAlignment="1">
      <alignment vertical="center" shrinkToFit="1"/>
    </xf>
    <xf numFmtId="0" fontId="22" fillId="34" borderId="0" xfId="0" applyFont="1" applyFill="1" applyBorder="1" applyAlignment="1">
      <alignment vertical="center"/>
    </xf>
    <xf numFmtId="179" fontId="39" fillId="34" borderId="153" xfId="0" applyNumberFormat="1" applyFont="1" applyFill="1" applyBorder="1" applyAlignment="1" applyProtection="1">
      <alignment vertical="center" shrinkToFit="1"/>
      <protection/>
    </xf>
    <xf numFmtId="195" fontId="39" fillId="34" borderId="73" xfId="0" applyNumberFormat="1" applyFont="1" applyFill="1" applyBorder="1" applyAlignment="1" applyProtection="1">
      <alignment vertical="center" shrinkToFit="1"/>
      <protection/>
    </xf>
    <xf numFmtId="179" fontId="39" fillId="34" borderId="154" xfId="0" applyNumberFormat="1" applyFont="1" applyFill="1" applyBorder="1" applyAlignment="1" applyProtection="1">
      <alignment vertical="center" shrinkToFit="1"/>
      <protection/>
    </xf>
    <xf numFmtId="195" fontId="39" fillId="34" borderId="98" xfId="0" applyNumberFormat="1" applyFont="1" applyFill="1" applyBorder="1" applyAlignment="1" applyProtection="1">
      <alignment vertical="center" shrinkToFit="1"/>
      <protection/>
    </xf>
    <xf numFmtId="196" fontId="39" fillId="0" borderId="78" xfId="0" applyNumberFormat="1" applyFont="1" applyBorder="1" applyAlignment="1">
      <alignment vertical="center" shrinkToFit="1"/>
    </xf>
    <xf numFmtId="196" fontId="39" fillId="0" borderId="66" xfId="0" applyNumberFormat="1" applyFont="1" applyBorder="1" applyAlignment="1">
      <alignment vertical="center" shrinkToFit="1"/>
    </xf>
    <xf numFmtId="196" fontId="39" fillId="0" borderId="50" xfId="0" applyNumberFormat="1" applyFont="1" applyBorder="1" applyAlignment="1">
      <alignment vertical="center" shrinkToFit="1"/>
    </xf>
    <xf numFmtId="196" fontId="39" fillId="0" borderId="121" xfId="0" applyNumberFormat="1" applyFont="1" applyBorder="1" applyAlignment="1">
      <alignment vertical="center" shrinkToFit="1"/>
    </xf>
    <xf numFmtId="196" fontId="39" fillId="0" borderId="15" xfId="0" applyNumberFormat="1" applyFont="1" applyBorder="1" applyAlignment="1">
      <alignment vertical="center" shrinkToFit="1"/>
    </xf>
    <xf numFmtId="196" fontId="39" fillId="0" borderId="47" xfId="0" applyNumberFormat="1" applyFont="1" applyBorder="1" applyAlignment="1">
      <alignment vertical="center" shrinkToFit="1"/>
    </xf>
    <xf numFmtId="196" fontId="39" fillId="0" borderId="72" xfId="0" applyNumberFormat="1" applyFont="1" applyBorder="1" applyAlignment="1">
      <alignment vertical="center" shrinkToFit="1"/>
    </xf>
    <xf numFmtId="196" fontId="39" fillId="0" borderId="65" xfId="0" applyNumberFormat="1" applyFont="1" applyBorder="1" applyAlignment="1">
      <alignment vertical="center" shrinkToFit="1"/>
    </xf>
    <xf numFmtId="196" fontId="39" fillId="0" borderId="48" xfId="0" applyNumberFormat="1" applyFont="1" applyBorder="1" applyAlignment="1">
      <alignment vertical="center" shrinkToFit="1"/>
    </xf>
    <xf numFmtId="0" fontId="18" fillId="33" borderId="78" xfId="0" applyFont="1" applyFill="1" applyBorder="1" applyAlignment="1" applyProtection="1">
      <alignment horizontal="center" vertical="center" shrinkToFit="1"/>
      <protection locked="0"/>
    </xf>
    <xf numFmtId="0" fontId="18" fillId="33" borderId="41" xfId="0" applyFont="1" applyFill="1" applyBorder="1" applyAlignment="1" applyProtection="1">
      <alignment horizontal="center" vertical="center" shrinkToFit="1"/>
      <protection locked="0"/>
    </xf>
    <xf numFmtId="0" fontId="18" fillId="33" borderId="95" xfId="0" applyFont="1" applyFill="1" applyBorder="1" applyAlignment="1" applyProtection="1">
      <alignment horizontal="center" vertical="center" shrinkToFit="1"/>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protection locked="0"/>
    </xf>
    <xf numFmtId="0" fontId="18" fillId="33" borderId="36" xfId="0" applyFont="1" applyFill="1" applyBorder="1" applyAlignment="1" applyProtection="1">
      <alignment horizontal="center" vertical="center"/>
      <protection locked="0"/>
    </xf>
    <xf numFmtId="0" fontId="18" fillId="33" borderId="29" xfId="0" applyFont="1" applyFill="1" applyBorder="1" applyAlignment="1" applyProtection="1">
      <alignment vertical="center" shrinkToFit="1"/>
      <protection locked="0"/>
    </xf>
    <xf numFmtId="0" fontId="18" fillId="33" borderId="30" xfId="0" applyFont="1" applyFill="1" applyBorder="1" applyAlignment="1" applyProtection="1">
      <alignment vertical="center" shrinkToFit="1"/>
      <protection locked="0"/>
    </xf>
    <xf numFmtId="0" fontId="18" fillId="33" borderId="32" xfId="0" applyFont="1" applyFill="1" applyBorder="1" applyAlignment="1" applyProtection="1">
      <alignment vertical="center" shrinkToFit="1"/>
      <protection locked="0"/>
    </xf>
    <xf numFmtId="0" fontId="18" fillId="33" borderId="31" xfId="0" applyFont="1" applyFill="1" applyBorder="1" applyAlignment="1" applyProtection="1">
      <alignment vertical="center" shrinkToFit="1"/>
      <protection locked="0"/>
    </xf>
    <xf numFmtId="0" fontId="18" fillId="33" borderId="74" xfId="0" applyFont="1" applyFill="1" applyBorder="1" applyAlignment="1" applyProtection="1">
      <alignment vertical="center" shrinkToFit="1"/>
      <protection locked="0"/>
    </xf>
    <xf numFmtId="0" fontId="18" fillId="33" borderId="45" xfId="0" applyFont="1" applyFill="1" applyBorder="1" applyAlignment="1" applyProtection="1">
      <alignment vertical="center" shrinkToFit="1"/>
      <protection locked="0"/>
    </xf>
    <xf numFmtId="0" fontId="18" fillId="33" borderId="86" xfId="0" applyFont="1" applyFill="1" applyBorder="1" applyAlignment="1" applyProtection="1">
      <alignment vertical="center" shrinkToFit="1"/>
      <protection locked="0"/>
    </xf>
    <xf numFmtId="0" fontId="0" fillId="33" borderId="30" xfId="0" applyFill="1" applyBorder="1" applyAlignment="1" applyProtection="1">
      <alignment shrinkToFit="1"/>
      <protection locked="0"/>
    </xf>
    <xf numFmtId="0" fontId="0" fillId="33" borderId="77" xfId="0" applyFill="1" applyBorder="1" applyAlignment="1" applyProtection="1">
      <alignment shrinkToFit="1"/>
      <protection locked="0"/>
    </xf>
    <xf numFmtId="0" fontId="47" fillId="0" borderId="0" xfId="0" applyFont="1" applyAlignment="1">
      <alignment/>
    </xf>
    <xf numFmtId="38" fontId="20" fillId="0" borderId="155" xfId="49" applyFont="1" applyBorder="1" applyAlignment="1" applyProtection="1" quotePrefix="1">
      <alignment vertical="center" shrinkToFit="1"/>
      <protection hidden="1"/>
    </xf>
    <xf numFmtId="38" fontId="20" fillId="0" borderId="18" xfId="49" applyFont="1" applyBorder="1" applyAlignment="1" applyProtection="1" quotePrefix="1">
      <alignment vertical="center" shrinkToFit="1"/>
      <protection hidden="1"/>
    </xf>
    <xf numFmtId="38" fontId="20" fillId="0" borderId="19" xfId="49" applyFont="1" applyBorder="1" applyAlignment="1" applyProtection="1" quotePrefix="1">
      <alignment vertical="center" shrinkToFit="1"/>
      <protection hidden="1"/>
    </xf>
    <xf numFmtId="38" fontId="20" fillId="0" borderId="17" xfId="49" applyFont="1" applyBorder="1" applyAlignment="1" applyProtection="1" quotePrefix="1">
      <alignment vertical="center" shrinkToFit="1"/>
      <protection hidden="1"/>
    </xf>
    <xf numFmtId="38" fontId="20" fillId="0" borderId="156" xfId="49" applyFont="1" applyBorder="1" applyAlignment="1" applyProtection="1" quotePrefix="1">
      <alignment vertical="center" shrinkToFit="1"/>
      <protection hidden="1"/>
    </xf>
    <xf numFmtId="38" fontId="20" fillId="34" borderId="149" xfId="49" applyFont="1" applyFill="1" applyBorder="1" applyAlignment="1" applyProtection="1" quotePrefix="1">
      <alignment vertical="center" shrinkToFit="1"/>
      <protection hidden="1"/>
    </xf>
    <xf numFmtId="38" fontId="20" fillId="34" borderId="125" xfId="49" applyFont="1" applyFill="1" applyBorder="1" applyAlignment="1" applyProtection="1" quotePrefix="1">
      <alignment vertical="center" shrinkToFit="1"/>
      <protection hidden="1"/>
    </xf>
    <xf numFmtId="38" fontId="20" fillId="34" borderId="126" xfId="49" applyFont="1" applyFill="1" applyBorder="1" applyAlignment="1" applyProtection="1" quotePrefix="1">
      <alignment vertical="center" shrinkToFit="1"/>
      <protection hidden="1"/>
    </xf>
    <xf numFmtId="38" fontId="20" fillId="34" borderId="127" xfId="49" applyFont="1" applyFill="1" applyBorder="1" applyAlignment="1" applyProtection="1" quotePrefix="1">
      <alignment vertical="center" shrinkToFit="1"/>
      <protection hidden="1"/>
    </xf>
    <xf numFmtId="38" fontId="20" fillId="34" borderId="151" xfId="49" applyFont="1" applyFill="1" applyBorder="1" applyAlignment="1" applyProtection="1" quotePrefix="1">
      <alignment vertical="center" shrinkToFit="1"/>
      <protection hidden="1"/>
    </xf>
    <xf numFmtId="38" fontId="20" fillId="0" borderId="157" xfId="49" applyFont="1" applyBorder="1" applyAlignment="1" applyProtection="1">
      <alignment vertical="center" shrinkToFit="1"/>
      <protection hidden="1"/>
    </xf>
    <xf numFmtId="38" fontId="20" fillId="0" borderId="158" xfId="49" applyFont="1" applyBorder="1" applyAlignment="1" applyProtection="1">
      <alignment vertical="center" shrinkToFit="1"/>
      <protection hidden="1"/>
    </xf>
    <xf numFmtId="38" fontId="20" fillId="0" borderId="159" xfId="49" applyFont="1" applyBorder="1" applyAlignment="1" applyProtection="1">
      <alignment vertical="center" shrinkToFit="1"/>
      <protection hidden="1"/>
    </xf>
    <xf numFmtId="38" fontId="20" fillId="0" borderId="160" xfId="49" applyFont="1" applyBorder="1" applyAlignment="1" applyProtection="1">
      <alignment vertical="center" shrinkToFit="1"/>
      <protection hidden="1"/>
    </xf>
    <xf numFmtId="38" fontId="20" fillId="0" borderId="161" xfId="49" applyFont="1" applyBorder="1" applyAlignment="1" applyProtection="1">
      <alignment vertical="center" shrinkToFit="1"/>
      <protection hidden="1"/>
    </xf>
    <xf numFmtId="38" fontId="20" fillId="0" borderId="162" xfId="49" applyFont="1" applyBorder="1" applyAlignment="1" applyProtection="1" quotePrefix="1">
      <alignment vertical="center" shrinkToFit="1"/>
      <protection hidden="1"/>
    </xf>
    <xf numFmtId="38" fontId="20" fillId="0" borderId="133" xfId="49" applyFont="1" applyBorder="1" applyAlignment="1" applyProtection="1" quotePrefix="1">
      <alignment vertical="center" shrinkToFit="1"/>
      <protection hidden="1"/>
    </xf>
    <xf numFmtId="38" fontId="20" fillId="0" borderId="69" xfId="49" applyFont="1" applyBorder="1" applyAlignment="1" applyProtection="1" quotePrefix="1">
      <alignment vertical="center" shrinkToFit="1"/>
      <protection hidden="1"/>
    </xf>
    <xf numFmtId="38" fontId="20" fillId="0" borderId="163" xfId="49" applyFont="1" applyBorder="1" applyAlignment="1" applyProtection="1" quotePrefix="1">
      <alignment vertical="center" shrinkToFit="1"/>
      <protection hidden="1"/>
    </xf>
    <xf numFmtId="38" fontId="20" fillId="0" borderId="164" xfId="49" applyFont="1" applyBorder="1" applyAlignment="1" applyProtection="1" quotePrefix="1">
      <alignment vertical="center" shrinkToFit="1"/>
      <protection hidden="1"/>
    </xf>
    <xf numFmtId="38" fontId="20" fillId="0" borderId="165" xfId="49" applyFont="1" applyBorder="1" applyAlignment="1" applyProtection="1">
      <alignment vertical="center" shrinkToFit="1"/>
      <protection hidden="1"/>
    </xf>
    <xf numFmtId="38" fontId="20" fillId="0" borderId="134" xfId="49" applyFont="1" applyBorder="1" applyAlignment="1" applyProtection="1" quotePrefix="1">
      <alignment vertical="center" shrinkToFit="1"/>
      <protection hidden="1"/>
    </xf>
    <xf numFmtId="38" fontId="20" fillId="0" borderId="142" xfId="49" applyFont="1" applyBorder="1" applyAlignment="1" applyProtection="1" quotePrefix="1">
      <alignment vertical="center" shrinkToFit="1"/>
      <protection hidden="1"/>
    </xf>
    <xf numFmtId="38" fontId="20" fillId="0" borderId="136" xfId="49" applyFont="1" applyBorder="1" applyAlignment="1" applyProtection="1" quotePrefix="1">
      <alignment vertical="center" shrinkToFit="1"/>
      <protection hidden="1"/>
    </xf>
    <xf numFmtId="38" fontId="20" fillId="0" borderId="147" xfId="49" applyFont="1" applyBorder="1" applyAlignment="1" applyProtection="1" quotePrefix="1">
      <alignment vertical="center" shrinkToFit="1"/>
      <protection hidden="1"/>
    </xf>
    <xf numFmtId="38" fontId="20" fillId="0" borderId="152" xfId="49" applyFont="1" applyBorder="1" applyAlignment="1" applyProtection="1" quotePrefix="1">
      <alignment vertical="center" shrinkToFit="1"/>
      <protection hidden="1"/>
    </xf>
    <xf numFmtId="186" fontId="18" fillId="36" borderId="166" xfId="0" applyNumberFormat="1" applyFont="1" applyFill="1" applyBorder="1" applyAlignment="1" applyProtection="1">
      <alignment horizontal="center" vertical="center" shrinkToFit="1"/>
      <protection locked="0"/>
    </xf>
    <xf numFmtId="38" fontId="20" fillId="0" borderId="167" xfId="49" applyFont="1" applyBorder="1" applyAlignment="1" applyProtection="1">
      <alignment vertical="center" shrinkToFit="1"/>
      <protection hidden="1"/>
    </xf>
    <xf numFmtId="185" fontId="20" fillId="34" borderId="158" xfId="42" applyNumberFormat="1" applyFont="1" applyFill="1" applyBorder="1" applyAlignment="1" applyProtection="1">
      <alignment horizontal="center" vertical="center" shrinkToFit="1"/>
      <protection hidden="1"/>
    </xf>
    <xf numFmtId="0" fontId="17" fillId="33" borderId="36" xfId="0" applyFont="1" applyFill="1" applyBorder="1" applyAlignment="1" applyProtection="1">
      <alignment horizontal="center" vertical="center" shrinkToFit="1"/>
      <protection locked="0"/>
    </xf>
    <xf numFmtId="0" fontId="17" fillId="33" borderId="15" xfId="0" applyFont="1" applyFill="1" applyBorder="1" applyAlignment="1" applyProtection="1">
      <alignment horizontal="center" vertical="center" shrinkToFit="1"/>
      <protection locked="0"/>
    </xf>
    <xf numFmtId="190" fontId="20" fillId="35" borderId="168" xfId="0" applyNumberFormat="1" applyFont="1" applyFill="1" applyBorder="1" applyAlignment="1" applyProtection="1">
      <alignment horizontal="center" vertical="center" shrinkToFit="1"/>
      <protection/>
    </xf>
    <xf numFmtId="0" fontId="17" fillId="33" borderId="47" xfId="0" applyFont="1" applyFill="1" applyBorder="1" applyAlignment="1" applyProtection="1">
      <alignment horizontal="center" vertical="center" shrinkToFit="1"/>
      <protection locked="0"/>
    </xf>
    <xf numFmtId="0" fontId="17" fillId="33" borderId="14" xfId="0" applyFont="1" applyFill="1" applyBorder="1" applyAlignment="1" applyProtection="1">
      <alignment horizontal="center" vertical="center" shrinkToFit="1"/>
      <protection locked="0"/>
    </xf>
    <xf numFmtId="0" fontId="17" fillId="33" borderId="66" xfId="0" applyFont="1" applyFill="1" applyBorder="1" applyAlignment="1" applyProtection="1">
      <alignment horizontal="center" vertical="center" shrinkToFit="1"/>
      <protection locked="0"/>
    </xf>
    <xf numFmtId="0" fontId="38" fillId="33" borderId="66" xfId="0" applyFont="1" applyFill="1" applyBorder="1" applyAlignment="1" applyProtection="1">
      <alignment horizontal="center" vertical="center" shrinkToFit="1"/>
      <protection locked="0"/>
    </xf>
    <xf numFmtId="0" fontId="17" fillId="33" borderId="50" xfId="0" applyFont="1" applyFill="1" applyBorder="1" applyAlignment="1" applyProtection="1">
      <alignment horizontal="center" vertical="center" shrinkToFit="1"/>
      <protection locked="0"/>
    </xf>
    <xf numFmtId="0" fontId="17" fillId="33" borderId="16" xfId="0" applyFont="1" applyFill="1" applyBorder="1" applyAlignment="1" applyProtection="1">
      <alignment horizontal="center" vertical="center" shrinkToFit="1"/>
      <protection locked="0"/>
    </xf>
    <xf numFmtId="0" fontId="17" fillId="33" borderId="90" xfId="0" applyFont="1" applyFill="1" applyBorder="1" applyAlignment="1" applyProtection="1">
      <alignment horizontal="center" vertical="center" shrinkToFit="1"/>
      <protection locked="0"/>
    </xf>
    <xf numFmtId="0" fontId="20" fillId="0" borderId="153" xfId="0" applyFont="1" applyBorder="1" applyAlignment="1">
      <alignment horizontal="center" vertical="center" shrinkToFit="1"/>
    </xf>
    <xf numFmtId="0" fontId="20" fillId="0" borderId="169" xfId="0" applyFont="1" applyBorder="1" applyAlignment="1">
      <alignment horizontal="center" vertical="center" shrinkToFit="1"/>
    </xf>
    <xf numFmtId="0" fontId="20" fillId="0" borderId="73"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86"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54" xfId="0" applyFont="1" applyBorder="1" applyAlignment="1">
      <alignment horizontal="center" vertical="center" shrinkToFit="1"/>
    </xf>
    <xf numFmtId="0" fontId="23" fillId="0" borderId="0" xfId="0" applyFont="1" applyFill="1" applyAlignment="1" applyProtection="1" quotePrefix="1">
      <alignment/>
      <protection locked="0"/>
    </xf>
    <xf numFmtId="180" fontId="7" fillId="0" borderId="47" xfId="0" applyNumberFormat="1" applyFont="1" applyBorder="1" applyAlignment="1" applyProtection="1">
      <alignment vertical="center" shrinkToFit="1"/>
      <protection/>
    </xf>
    <xf numFmtId="180" fontId="7" fillId="0" borderId="14" xfId="0" applyNumberFormat="1" applyFont="1" applyBorder="1" applyAlignment="1" applyProtection="1">
      <alignment vertical="center" shrinkToFit="1"/>
      <protection/>
    </xf>
    <xf numFmtId="180" fontId="7" fillId="0" borderId="48" xfId="0" applyNumberFormat="1" applyFont="1" applyBorder="1" applyAlignment="1" applyProtection="1">
      <alignment vertical="center" shrinkToFit="1"/>
      <protection/>
    </xf>
    <xf numFmtId="180" fontId="7" fillId="0" borderId="103" xfId="0" applyNumberFormat="1" applyFont="1" applyBorder="1" applyAlignment="1" applyProtection="1">
      <alignment vertical="center" shrinkToFit="1"/>
      <protection/>
    </xf>
    <xf numFmtId="192" fontId="17" fillId="36" borderId="16" xfId="0" applyNumberFormat="1" applyFont="1" applyFill="1" applyBorder="1" applyAlignment="1" applyProtection="1">
      <alignment horizontal="center" vertical="center" shrinkToFit="1"/>
      <protection locked="0"/>
    </xf>
    <xf numFmtId="185" fontId="20" fillId="34" borderId="15" xfId="49" applyNumberFormat="1" applyFont="1" applyFill="1" applyBorder="1" applyAlignment="1" applyProtection="1">
      <alignment horizontal="center" vertical="center" shrinkToFit="1"/>
      <protection hidden="1"/>
    </xf>
    <xf numFmtId="3" fontId="7" fillId="34" borderId="170" xfId="0" applyNumberFormat="1" applyFont="1" applyFill="1" applyBorder="1" applyAlignment="1" applyProtection="1" quotePrefix="1">
      <alignment vertical="center" shrinkToFit="1"/>
      <protection/>
    </xf>
    <xf numFmtId="176" fontId="7" fillId="0" borderId="50" xfId="0" applyNumberFormat="1" applyFont="1" applyBorder="1" applyAlignment="1" applyProtection="1">
      <alignment vertical="center" shrinkToFit="1"/>
      <protection/>
    </xf>
    <xf numFmtId="176" fontId="7" fillId="0" borderId="49" xfId="0" applyNumberFormat="1" applyFont="1" applyBorder="1" applyAlignment="1" applyProtection="1">
      <alignment vertical="center" shrinkToFit="1"/>
      <protection/>
    </xf>
    <xf numFmtId="3" fontId="7" fillId="0" borderId="89" xfId="0" applyNumberFormat="1" applyFont="1" applyBorder="1" applyAlignment="1" applyProtection="1" quotePrefix="1">
      <alignment vertical="center" shrinkToFit="1"/>
      <protection/>
    </xf>
    <xf numFmtId="178" fontId="9" fillId="33" borderId="113" xfId="0" applyNumberFormat="1" applyFont="1" applyFill="1" applyBorder="1" applyAlignment="1" applyProtection="1">
      <alignment vertical="center" shrinkToFit="1"/>
      <protection locked="0"/>
    </xf>
    <xf numFmtId="178" fontId="9" fillId="33" borderId="109" xfId="0" applyNumberFormat="1" applyFont="1" applyFill="1" applyBorder="1" applyAlignment="1" applyProtection="1">
      <alignment vertical="center" shrinkToFit="1"/>
      <protection locked="0"/>
    </xf>
    <xf numFmtId="0" fontId="9" fillId="0" borderId="15"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18" fillId="0" borderId="0" xfId="0" applyFont="1" applyFill="1" applyAlignment="1">
      <alignment vertical="center"/>
    </xf>
    <xf numFmtId="0" fontId="18" fillId="0" borderId="0" xfId="0" applyFont="1" applyFill="1" applyAlignment="1" applyProtection="1">
      <alignment horizontal="right" vertical="center"/>
      <protection locked="0"/>
    </xf>
    <xf numFmtId="0" fontId="18" fillId="0" borderId="0" xfId="0" applyFont="1" applyFill="1" applyAlignment="1">
      <alignment horizontal="left" vertical="center"/>
    </xf>
    <xf numFmtId="38" fontId="7" fillId="0" borderId="33" xfId="49" applyFont="1" applyFill="1" applyBorder="1" applyAlignment="1" applyProtection="1">
      <alignment vertical="center" shrinkToFit="1"/>
      <protection/>
    </xf>
    <xf numFmtId="191" fontId="7" fillId="0" borderId="33" xfId="0" applyNumberFormat="1" applyFont="1" applyFill="1" applyBorder="1" applyAlignment="1" applyProtection="1">
      <alignment vertical="center" shrinkToFit="1"/>
      <protection/>
    </xf>
    <xf numFmtId="178" fontId="9" fillId="33" borderId="43" xfId="0" applyNumberFormat="1" applyFont="1" applyFill="1" applyBorder="1" applyAlignment="1" applyProtection="1">
      <alignment vertical="center" shrinkToFit="1"/>
      <protection locked="0"/>
    </xf>
    <xf numFmtId="178" fontId="0" fillId="33" borderId="65" xfId="0" applyNumberFormat="1" applyFill="1" applyBorder="1" applyAlignment="1" applyProtection="1">
      <alignment vertical="center" shrinkToFit="1"/>
      <protection locked="0"/>
    </xf>
    <xf numFmtId="178" fontId="5"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178" fontId="5" fillId="0" borderId="0" xfId="0" applyNumberFormat="1" applyFont="1" applyBorder="1" applyAlignment="1">
      <alignment horizontal="right" vertical="center"/>
    </xf>
    <xf numFmtId="176" fontId="4" fillId="0" borderId="0" xfId="0" applyNumberFormat="1" applyFont="1" applyBorder="1" applyAlignment="1">
      <alignment vertical="center"/>
    </xf>
    <xf numFmtId="0" fontId="5" fillId="0" borderId="0" xfId="0" applyFont="1" applyBorder="1" applyAlignment="1">
      <alignment vertical="center"/>
    </xf>
    <xf numFmtId="182" fontId="5"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0" fillId="0" borderId="0" xfId="0" applyBorder="1" applyAlignment="1">
      <alignment vertical="center"/>
    </xf>
    <xf numFmtId="178" fontId="9" fillId="0" borderId="0" xfId="0" applyNumberFormat="1" applyFont="1" applyBorder="1" applyAlignment="1">
      <alignment horizontal="right" vertical="center"/>
    </xf>
    <xf numFmtId="0" fontId="23" fillId="0" borderId="0" xfId="0" applyFont="1" applyAlignment="1">
      <alignment horizontal="center" vertical="center"/>
    </xf>
    <xf numFmtId="0" fontId="17" fillId="33" borderId="48" xfId="0" applyFont="1" applyFill="1" applyBorder="1" applyAlignment="1" applyProtection="1">
      <alignment vertical="center" shrinkToFit="1"/>
      <protection locked="0"/>
    </xf>
    <xf numFmtId="0" fontId="17" fillId="33" borderId="103" xfId="0" applyFont="1" applyFill="1" applyBorder="1" applyAlignment="1" applyProtection="1">
      <alignment vertical="center" shrinkToFit="1"/>
      <protection locked="0"/>
    </xf>
    <xf numFmtId="9" fontId="43" fillId="0" borderId="0" xfId="42" applyFont="1" applyAlignment="1" applyProtection="1">
      <alignment vertical="center"/>
      <protection locked="0"/>
    </xf>
    <xf numFmtId="176" fontId="30" fillId="34" borderId="60" xfId="0" applyNumberFormat="1" applyFont="1" applyFill="1" applyBorder="1" applyAlignment="1">
      <alignment vertical="center" shrinkToFit="1"/>
    </xf>
    <xf numFmtId="176" fontId="30" fillId="34" borderId="44" xfId="0" applyNumberFormat="1" applyFont="1" applyFill="1" applyBorder="1" applyAlignment="1">
      <alignment vertical="center" shrinkToFit="1"/>
    </xf>
    <xf numFmtId="192" fontId="17" fillId="36" borderId="171" xfId="0" applyNumberFormat="1" applyFont="1" applyFill="1" applyBorder="1" applyAlignment="1" applyProtection="1">
      <alignment horizontal="center" vertical="center" shrinkToFit="1"/>
      <protection locked="0"/>
    </xf>
    <xf numFmtId="38" fontId="17" fillId="33" borderId="144" xfId="49" applyFont="1" applyFill="1" applyBorder="1" applyAlignment="1" applyProtection="1">
      <alignment horizontal="center" vertical="center" shrinkToFit="1"/>
      <protection locked="0"/>
    </xf>
    <xf numFmtId="3" fontId="9" fillId="0" borderId="112" xfId="0" applyNumberFormat="1" applyFont="1" applyBorder="1" applyAlignment="1" applyProtection="1">
      <alignment vertical="center" shrinkToFit="1"/>
      <protection locked="0"/>
    </xf>
    <xf numFmtId="3" fontId="9" fillId="0" borderId="107" xfId="0" applyNumberFormat="1" applyFont="1" applyBorder="1" applyAlignment="1" applyProtection="1">
      <alignment vertical="center" shrinkToFit="1"/>
      <protection locked="0"/>
    </xf>
    <xf numFmtId="0" fontId="0" fillId="34" borderId="0" xfId="0" applyFill="1" applyAlignment="1">
      <alignment vertical="center"/>
    </xf>
    <xf numFmtId="0" fontId="0" fillId="34" borderId="0" xfId="0" applyFill="1" applyBorder="1" applyAlignment="1">
      <alignment vertical="center"/>
    </xf>
    <xf numFmtId="178" fontId="0" fillId="0" borderId="36" xfId="0" applyNumberFormat="1" applyFill="1" applyBorder="1" applyAlignment="1" applyProtection="1">
      <alignment vertical="center" shrinkToFit="1"/>
      <protection/>
    </xf>
    <xf numFmtId="0" fontId="21" fillId="0" borderId="13" xfId="0" applyFont="1" applyFill="1" applyBorder="1" applyAlignment="1">
      <alignment vertical="center" shrinkToFit="1"/>
    </xf>
    <xf numFmtId="0" fontId="21" fillId="0" borderId="14" xfId="0" applyFont="1" applyFill="1" applyBorder="1" applyAlignment="1">
      <alignment vertical="center" shrinkToFit="1"/>
    </xf>
    <xf numFmtId="0" fontId="21" fillId="0" borderId="14" xfId="0" applyFont="1" applyFill="1" applyBorder="1" applyAlignment="1">
      <alignment horizontal="distributed" vertical="center" shrinkToFit="1"/>
    </xf>
    <xf numFmtId="0" fontId="21" fillId="0" borderId="15" xfId="0" applyFont="1" applyFill="1" applyBorder="1" applyAlignment="1">
      <alignment vertical="center" shrinkToFit="1"/>
    </xf>
    <xf numFmtId="0" fontId="21" fillId="0" borderId="16" xfId="0" applyFont="1" applyFill="1" applyBorder="1" applyAlignment="1">
      <alignment vertical="center" shrinkToFit="1"/>
    </xf>
    <xf numFmtId="0" fontId="18" fillId="0" borderId="69" xfId="0" applyFont="1" applyFill="1" applyBorder="1" applyAlignment="1">
      <alignment horizontal="distributed" vertical="center"/>
    </xf>
    <xf numFmtId="0" fontId="18" fillId="0" borderId="47" xfId="0" applyFont="1" applyFill="1" applyBorder="1" applyAlignment="1">
      <alignment horizontal="distributed" vertical="center"/>
    </xf>
    <xf numFmtId="176" fontId="9" fillId="37" borderId="52" xfId="0" applyNumberFormat="1" applyFont="1" applyFill="1" applyBorder="1" applyAlignment="1" applyProtection="1">
      <alignment vertical="center" shrinkToFit="1"/>
      <protection locked="0"/>
    </xf>
    <xf numFmtId="176" fontId="9" fillId="37" borderId="40" xfId="0" applyNumberFormat="1" applyFont="1" applyFill="1" applyBorder="1" applyAlignment="1" applyProtection="1">
      <alignment vertical="center" shrinkToFit="1"/>
      <protection locked="0"/>
    </xf>
    <xf numFmtId="176" fontId="9" fillId="37" borderId="53" xfId="0" applyNumberFormat="1" applyFont="1" applyFill="1" applyBorder="1" applyAlignment="1" applyProtection="1">
      <alignment vertical="center" shrinkToFit="1"/>
      <protection locked="0"/>
    </xf>
    <xf numFmtId="176" fontId="9" fillId="37" borderId="43" xfId="0" applyNumberFormat="1" applyFont="1" applyFill="1" applyBorder="1" applyAlignment="1" applyProtection="1">
      <alignment vertical="center" shrinkToFit="1"/>
      <protection locked="0"/>
    </xf>
    <xf numFmtId="176" fontId="9" fillId="37" borderId="54" xfId="0" applyNumberFormat="1" applyFont="1" applyFill="1" applyBorder="1" applyAlignment="1" applyProtection="1">
      <alignment vertical="center" shrinkToFit="1"/>
      <protection locked="0"/>
    </xf>
    <xf numFmtId="176" fontId="9" fillId="37" borderId="44" xfId="0" applyNumberFormat="1" applyFont="1" applyFill="1" applyBorder="1" applyAlignment="1" applyProtection="1">
      <alignment vertical="center" shrinkToFit="1"/>
      <protection locked="0"/>
    </xf>
    <xf numFmtId="178" fontId="9" fillId="37" borderId="52" xfId="0" applyNumberFormat="1" applyFont="1" applyFill="1" applyBorder="1" applyAlignment="1" applyProtection="1">
      <alignment vertical="center" shrinkToFit="1"/>
      <protection locked="0"/>
    </xf>
    <xf numFmtId="178" fontId="9" fillId="37" borderId="40" xfId="0" applyNumberFormat="1" applyFont="1" applyFill="1" applyBorder="1" applyAlignment="1" applyProtection="1">
      <alignment vertical="center" shrinkToFit="1"/>
      <protection locked="0"/>
    </xf>
    <xf numFmtId="178" fontId="0" fillId="0" borderId="36" xfId="0" applyNumberFormat="1" applyFill="1" applyBorder="1" applyAlignment="1" applyProtection="1">
      <alignment vertical="center" shrinkToFit="1"/>
      <protection locked="0"/>
    </xf>
    <xf numFmtId="180" fontId="7" fillId="0" borderId="14" xfId="0" applyNumberFormat="1" applyFont="1" applyFill="1" applyBorder="1" applyAlignment="1" applyProtection="1">
      <alignment vertical="center" shrinkToFit="1"/>
      <protection/>
    </xf>
    <xf numFmtId="178" fontId="7" fillId="0" borderId="36" xfId="0" applyNumberFormat="1" applyFont="1" applyFill="1" applyBorder="1" applyAlignment="1" applyProtection="1">
      <alignment vertical="center" shrinkToFit="1"/>
      <protection/>
    </xf>
    <xf numFmtId="179" fontId="7" fillId="0" borderId="14" xfId="0" applyNumberFormat="1" applyFont="1" applyFill="1" applyBorder="1" applyAlignment="1" applyProtection="1">
      <alignment vertical="center" shrinkToFit="1"/>
      <protection/>
    </xf>
    <xf numFmtId="180" fontId="9" fillId="33" borderId="113" xfId="0" applyNumberFormat="1" applyFont="1" applyFill="1" applyBorder="1" applyAlignment="1" applyProtection="1">
      <alignment vertical="center" shrinkToFit="1"/>
      <protection locked="0"/>
    </xf>
    <xf numFmtId="180" fontId="9" fillId="33" borderId="108" xfId="0" applyNumberFormat="1" applyFont="1" applyFill="1" applyBorder="1" applyAlignment="1" applyProtection="1">
      <alignment vertical="center" shrinkToFit="1"/>
      <protection locked="0"/>
    </xf>
    <xf numFmtId="180" fontId="9" fillId="33" borderId="109" xfId="0" applyNumberFormat="1" applyFont="1" applyFill="1" applyBorder="1" applyAlignment="1" applyProtection="1">
      <alignment vertical="center" shrinkToFit="1"/>
      <protection locked="0"/>
    </xf>
    <xf numFmtId="186" fontId="18" fillId="38" borderId="135" xfId="0" applyNumberFormat="1" applyFont="1" applyFill="1" applyBorder="1" applyAlignment="1" applyProtection="1">
      <alignment horizontal="center" vertical="center" shrinkToFit="1"/>
      <protection locked="0"/>
    </xf>
    <xf numFmtId="188" fontId="18" fillId="38" borderId="128" xfId="0" applyNumberFormat="1" applyFont="1" applyFill="1" applyBorder="1" applyAlignment="1" applyProtection="1">
      <alignment horizontal="center" vertical="center" shrinkToFit="1"/>
      <protection locked="0"/>
    </xf>
    <xf numFmtId="176" fontId="20" fillId="0" borderId="15" xfId="0" applyNumberFormat="1" applyFont="1" applyFill="1" applyBorder="1" applyAlignment="1">
      <alignment horizontal="center" vertical="center" shrinkToFit="1"/>
    </xf>
    <xf numFmtId="1" fontId="38" fillId="33" borderId="60" xfId="0" applyNumberFormat="1" applyFont="1" applyFill="1" applyBorder="1" applyAlignment="1" applyProtection="1">
      <alignment vertical="center" shrinkToFit="1"/>
      <protection locked="0"/>
    </xf>
    <xf numFmtId="1" fontId="38" fillId="33" borderId="36" xfId="0" applyNumberFormat="1" applyFont="1" applyFill="1" applyBorder="1" applyAlignment="1" applyProtection="1">
      <alignment vertical="center" shrinkToFit="1"/>
      <protection locked="0"/>
    </xf>
    <xf numFmtId="0" fontId="0" fillId="0" borderId="0" xfId="0" applyFill="1" applyAlignment="1">
      <alignment vertical="center"/>
    </xf>
    <xf numFmtId="38" fontId="20" fillId="39" borderId="125" xfId="49" applyFont="1" applyFill="1" applyBorder="1" applyAlignment="1" applyProtection="1">
      <alignment vertical="center" shrinkToFit="1"/>
      <protection hidden="1"/>
    </xf>
    <xf numFmtId="38" fontId="20" fillId="39" borderId="142" xfId="49" applyFont="1" applyFill="1" applyBorder="1" applyAlignment="1" applyProtection="1">
      <alignment vertical="center" shrinkToFit="1"/>
      <protection hidden="1"/>
    </xf>
    <xf numFmtId="38" fontId="20" fillId="39" borderId="21" xfId="0" applyNumberFormat="1" applyFont="1" applyFill="1" applyBorder="1" applyAlignment="1" applyProtection="1">
      <alignment vertical="center" shrinkToFit="1"/>
      <protection hidden="1"/>
    </xf>
    <xf numFmtId="0" fontId="17" fillId="0" borderId="13" xfId="0" applyFont="1" applyFill="1" applyBorder="1" applyAlignment="1">
      <alignment vertical="center" shrinkToFit="1"/>
    </xf>
    <xf numFmtId="0" fontId="17" fillId="0" borderId="14" xfId="0" applyFont="1" applyFill="1" applyBorder="1" applyAlignment="1">
      <alignment horizontal="distributed" vertical="center" shrinkToFit="1"/>
    </xf>
    <xf numFmtId="0" fontId="17" fillId="0" borderId="15" xfId="0" applyFont="1" applyFill="1" applyBorder="1" applyAlignment="1">
      <alignment vertical="center" shrinkToFit="1"/>
    </xf>
    <xf numFmtId="0" fontId="3" fillId="0" borderId="0" xfId="61" applyFont="1">
      <alignment vertical="center"/>
      <protection/>
    </xf>
    <xf numFmtId="0" fontId="0" fillId="0" borderId="0" xfId="61">
      <alignment vertical="center"/>
      <protection/>
    </xf>
    <xf numFmtId="0" fontId="0" fillId="0" borderId="65" xfId="61" applyBorder="1" applyAlignment="1">
      <alignment horizontal="center" vertical="center" shrinkToFit="1"/>
      <protection/>
    </xf>
    <xf numFmtId="0" fontId="0" fillId="0" borderId="172" xfId="61" applyBorder="1" applyAlignment="1">
      <alignment horizontal="center" vertical="center"/>
      <protection/>
    </xf>
    <xf numFmtId="0" fontId="0" fillId="0" borderId="0" xfId="61" applyBorder="1" applyAlignment="1">
      <alignment horizontal="center" vertical="center"/>
      <protection/>
    </xf>
    <xf numFmtId="0" fontId="0" fillId="0" borderId="173" xfId="61" applyBorder="1" applyAlignment="1">
      <alignment horizontal="center" vertical="center"/>
      <protection/>
    </xf>
    <xf numFmtId="0" fontId="0" fillId="0" borderId="0" xfId="61" applyBorder="1">
      <alignment vertical="center"/>
      <protection/>
    </xf>
    <xf numFmtId="0" fontId="0" fillId="0" borderId="174" xfId="61" applyBorder="1" applyAlignment="1">
      <alignment horizontal="center" vertical="center"/>
      <protection/>
    </xf>
    <xf numFmtId="0" fontId="0" fillId="0" borderId="44" xfId="61" applyBorder="1" applyAlignment="1">
      <alignment horizontal="center" vertical="center"/>
      <protection/>
    </xf>
    <xf numFmtId="0" fontId="0" fillId="0" borderId="44" xfId="61" applyBorder="1">
      <alignment vertical="center"/>
      <protection/>
    </xf>
    <xf numFmtId="0" fontId="0" fillId="0" borderId="101" xfId="61" applyBorder="1">
      <alignment vertical="center"/>
      <protection/>
    </xf>
    <xf numFmtId="0" fontId="0" fillId="0" borderId="63" xfId="61" applyBorder="1">
      <alignment vertical="center"/>
      <protection/>
    </xf>
    <xf numFmtId="0" fontId="0" fillId="0" borderId="175" xfId="61" applyBorder="1" applyAlignment="1">
      <alignment horizontal="center" vertical="center"/>
      <protection/>
    </xf>
    <xf numFmtId="0" fontId="0" fillId="0" borderId="60" xfId="61" applyBorder="1">
      <alignment vertical="center"/>
      <protection/>
    </xf>
    <xf numFmtId="0" fontId="0" fillId="0" borderId="88" xfId="61" applyBorder="1">
      <alignment vertical="center"/>
      <protection/>
    </xf>
    <xf numFmtId="0" fontId="9" fillId="0" borderId="26" xfId="0" applyFont="1" applyBorder="1" applyAlignment="1" applyProtection="1">
      <alignment horizontal="distributed" vertical="center"/>
      <protection/>
    </xf>
    <xf numFmtId="9" fontId="0" fillId="0" borderId="176" xfId="61" applyNumberFormat="1" applyBorder="1" applyAlignment="1">
      <alignment horizontal="center" vertical="center"/>
      <protection/>
    </xf>
    <xf numFmtId="9" fontId="0" fillId="0" borderId="177" xfId="61" applyNumberFormat="1" applyBorder="1" applyAlignment="1">
      <alignment horizontal="center" vertical="center"/>
      <protection/>
    </xf>
    <xf numFmtId="9" fontId="0" fillId="0" borderId="178" xfId="61" applyNumberFormat="1" applyBorder="1" applyAlignment="1">
      <alignment horizontal="center" vertical="center"/>
      <protection/>
    </xf>
    <xf numFmtId="9" fontId="0" fillId="0" borderId="179" xfId="61" applyNumberFormat="1" applyBorder="1" applyAlignment="1">
      <alignment horizontal="center" vertical="center"/>
      <protection/>
    </xf>
    <xf numFmtId="9" fontId="0" fillId="0" borderId="180" xfId="61" applyNumberFormat="1" applyBorder="1" applyAlignment="1">
      <alignment horizontal="center" vertical="center"/>
      <protection/>
    </xf>
    <xf numFmtId="0" fontId="0" fillId="0" borderId="101" xfId="61" applyBorder="1" applyAlignment="1">
      <alignment horizontal="center" vertical="center"/>
      <protection/>
    </xf>
    <xf numFmtId="0" fontId="0" fillId="0" borderId="181" xfId="61" applyBorder="1" applyAlignment="1">
      <alignment horizontal="center" vertical="center"/>
      <protection/>
    </xf>
    <xf numFmtId="0" fontId="0" fillId="0" borderId="177" xfId="61" applyBorder="1" applyAlignment="1">
      <alignment horizontal="center" vertical="center"/>
      <protection/>
    </xf>
    <xf numFmtId="9" fontId="0" fillId="0" borderId="101" xfId="61" applyNumberFormat="1" applyBorder="1" applyAlignment="1">
      <alignment horizontal="center" vertical="center"/>
      <protection/>
    </xf>
    <xf numFmtId="9" fontId="0" fillId="0" borderId="181" xfId="61" applyNumberFormat="1" applyBorder="1" applyAlignment="1">
      <alignment horizontal="center" vertical="center"/>
      <protection/>
    </xf>
    <xf numFmtId="9" fontId="0" fillId="0" borderId="100" xfId="61" applyNumberFormat="1" applyBorder="1" applyAlignment="1">
      <alignment horizontal="center" vertical="center"/>
      <protection/>
    </xf>
    <xf numFmtId="0" fontId="0" fillId="0" borderId="180" xfId="61" applyBorder="1" applyAlignment="1">
      <alignment horizontal="center" vertical="center"/>
      <protection/>
    </xf>
    <xf numFmtId="22" fontId="0" fillId="28" borderId="0" xfId="0" applyNumberFormat="1" applyFont="1" applyFill="1" applyAlignment="1">
      <alignment vertical="center"/>
    </xf>
    <xf numFmtId="0" fontId="25" fillId="0" borderId="0" xfId="0" applyFont="1" applyBorder="1" applyAlignment="1">
      <alignment vertical="center"/>
    </xf>
    <xf numFmtId="0" fontId="26" fillId="0" borderId="0" xfId="0" applyFont="1" applyAlignment="1">
      <alignment vertical="center"/>
    </xf>
    <xf numFmtId="0" fontId="0" fillId="0" borderId="0" xfId="61" applyFont="1" applyBorder="1" applyAlignment="1">
      <alignment horizontal="center" vertical="center"/>
      <protection/>
    </xf>
    <xf numFmtId="0" fontId="0" fillId="0" borderId="173" xfId="61" applyFont="1" applyBorder="1" applyAlignment="1">
      <alignment horizontal="center" vertical="center"/>
      <protection/>
    </xf>
    <xf numFmtId="0" fontId="0" fillId="0" borderId="178" xfId="61" applyBorder="1" applyAlignment="1">
      <alignment horizontal="center" vertical="center"/>
      <protection/>
    </xf>
    <xf numFmtId="0" fontId="0" fillId="0" borderId="35" xfId="61" applyFont="1" applyBorder="1" applyAlignment="1">
      <alignment horizontal="center" vertical="center"/>
      <protection/>
    </xf>
    <xf numFmtId="0" fontId="0" fillId="0" borderId="172" xfId="61" applyFont="1" applyBorder="1" applyAlignment="1">
      <alignment horizontal="center" vertical="center"/>
      <protection/>
    </xf>
    <xf numFmtId="0" fontId="0" fillId="0" borderId="35" xfId="61" applyBorder="1" applyAlignment="1">
      <alignment horizontal="center" vertical="center"/>
      <protection/>
    </xf>
    <xf numFmtId="0" fontId="0" fillId="0" borderId="100" xfId="61" applyFill="1" applyBorder="1" applyAlignment="1">
      <alignment horizontal="center" vertical="center"/>
      <protection/>
    </xf>
    <xf numFmtId="0" fontId="0" fillId="0" borderId="101" xfId="61" applyFill="1" applyBorder="1" applyAlignment="1">
      <alignment horizontal="center" vertical="center"/>
      <protection/>
    </xf>
    <xf numFmtId="0" fontId="0" fillId="0" borderId="181" xfId="61" applyFill="1" applyBorder="1" applyAlignment="1">
      <alignment horizontal="center" vertical="center"/>
      <protection/>
    </xf>
    <xf numFmtId="0" fontId="0" fillId="0" borderId="35" xfId="61" applyFill="1" applyBorder="1" applyAlignment="1">
      <alignment horizontal="center" vertical="center"/>
      <protection/>
    </xf>
    <xf numFmtId="0" fontId="0" fillId="0" borderId="0" xfId="61" applyFill="1" applyBorder="1" applyAlignment="1">
      <alignment horizontal="center" vertical="center"/>
      <protection/>
    </xf>
    <xf numFmtId="0" fontId="0" fillId="0" borderId="173" xfId="61" applyFill="1" applyBorder="1" applyAlignment="1">
      <alignment horizontal="center" vertical="center"/>
      <protection/>
    </xf>
    <xf numFmtId="0" fontId="0" fillId="0" borderId="34" xfId="61" applyFill="1" applyBorder="1" applyAlignment="1">
      <alignment horizontal="center" vertical="center"/>
      <protection/>
    </xf>
    <xf numFmtId="0" fontId="0" fillId="0" borderId="44" xfId="61" applyFill="1" applyBorder="1" applyAlignment="1">
      <alignment horizontal="center" vertical="center"/>
      <protection/>
    </xf>
    <xf numFmtId="0" fontId="0" fillId="0" borderId="175" xfId="61" applyFill="1" applyBorder="1" applyAlignment="1">
      <alignment horizontal="center" vertical="center"/>
      <protection/>
    </xf>
    <xf numFmtId="0" fontId="0" fillId="0" borderId="34" xfId="61" applyBorder="1" applyAlignment="1">
      <alignment horizontal="center" vertical="center"/>
      <protection/>
    </xf>
    <xf numFmtId="0" fontId="0" fillId="0" borderId="100" xfId="61" applyBorder="1" applyAlignment="1">
      <alignment horizontal="center" vertical="center"/>
      <protection/>
    </xf>
    <xf numFmtId="0" fontId="9" fillId="0" borderId="40" xfId="0" applyFont="1" applyBorder="1" applyAlignment="1" applyProtection="1">
      <alignment vertical="center"/>
      <protection/>
    </xf>
    <xf numFmtId="0" fontId="9" fillId="0" borderId="55" xfId="0" applyFont="1" applyBorder="1" applyAlignment="1" applyProtection="1">
      <alignment vertical="center"/>
      <protection/>
    </xf>
    <xf numFmtId="179" fontId="7" fillId="0" borderId="45" xfId="0" applyNumberFormat="1" applyFont="1" applyBorder="1" applyAlignment="1" applyProtection="1">
      <alignment vertical="center" shrinkToFit="1"/>
      <protection/>
    </xf>
    <xf numFmtId="180" fontId="7" fillId="0" borderId="29" xfId="0" applyNumberFormat="1" applyFont="1" applyBorder="1" applyAlignment="1" applyProtection="1">
      <alignment vertical="center" shrinkToFit="1"/>
      <protection/>
    </xf>
    <xf numFmtId="180" fontId="7" fillId="0" borderId="30" xfId="0" applyNumberFormat="1" applyFont="1" applyBorder="1" applyAlignment="1" applyProtection="1">
      <alignment vertical="center" shrinkToFit="1"/>
      <protection/>
    </xf>
    <xf numFmtId="180" fontId="7" fillId="0" borderId="32" xfId="0" applyNumberFormat="1" applyFont="1" applyBorder="1" applyAlignment="1" applyProtection="1">
      <alignment vertical="center" shrinkToFit="1"/>
      <protection/>
    </xf>
    <xf numFmtId="180" fontId="7" fillId="0" borderId="31" xfId="0" applyNumberFormat="1" applyFont="1" applyBorder="1" applyAlignment="1" applyProtection="1">
      <alignment vertical="center" shrinkToFit="1"/>
      <protection/>
    </xf>
    <xf numFmtId="179" fontId="7" fillId="0" borderId="29" xfId="0" applyNumberFormat="1" applyFont="1" applyBorder="1" applyAlignment="1" applyProtection="1">
      <alignment vertical="center" shrinkToFit="1"/>
      <protection/>
    </xf>
    <xf numFmtId="179" fontId="7" fillId="0" borderId="30" xfId="0" applyNumberFormat="1" applyFont="1" applyBorder="1" applyAlignment="1" applyProtection="1">
      <alignment vertical="center" shrinkToFit="1"/>
      <protection/>
    </xf>
    <xf numFmtId="179" fontId="7" fillId="0" borderId="77" xfId="0" applyNumberFormat="1" applyFont="1" applyBorder="1" applyAlignment="1" applyProtection="1">
      <alignment vertical="center" shrinkToFit="1"/>
      <protection/>
    </xf>
    <xf numFmtId="191" fontId="7" fillId="0" borderId="23" xfId="0" applyNumberFormat="1" applyFont="1" applyFill="1" applyBorder="1" applyAlignment="1" applyProtection="1">
      <alignment vertical="center" shrinkToFit="1"/>
      <protection/>
    </xf>
    <xf numFmtId="0" fontId="14" fillId="0" borderId="28" xfId="0" applyFont="1" applyBorder="1" applyAlignment="1" applyProtection="1">
      <alignment/>
      <protection/>
    </xf>
    <xf numFmtId="180" fontId="7" fillId="0" borderId="30" xfId="0" applyNumberFormat="1" applyFont="1" applyFill="1" applyBorder="1" applyAlignment="1" applyProtection="1">
      <alignment vertical="center" shrinkToFit="1"/>
      <protection/>
    </xf>
    <xf numFmtId="177" fontId="9" fillId="33" borderId="182" xfId="0" applyNumberFormat="1" applyFont="1" applyFill="1" applyBorder="1" applyAlignment="1" applyProtection="1">
      <alignment vertical="center" shrinkToFit="1"/>
      <protection locked="0"/>
    </xf>
    <xf numFmtId="3" fontId="9" fillId="0" borderId="170" xfId="0" applyNumberFormat="1" applyFont="1" applyBorder="1" applyAlignment="1" applyProtection="1" quotePrefix="1">
      <alignment vertical="center" shrinkToFit="1"/>
      <protection locked="0"/>
    </xf>
    <xf numFmtId="176" fontId="9" fillId="33" borderId="57" xfId="0" applyNumberFormat="1" applyFont="1" applyFill="1" applyBorder="1" applyAlignment="1" applyProtection="1">
      <alignment vertical="center" shrinkToFit="1"/>
      <protection locked="0"/>
    </xf>
    <xf numFmtId="0" fontId="18" fillId="0" borderId="0" xfId="0" applyFont="1" applyFill="1" applyAlignment="1" applyProtection="1">
      <alignment vertical="center" shrinkToFit="1"/>
      <protection locked="0"/>
    </xf>
    <xf numFmtId="57" fontId="18" fillId="0" borderId="0" xfId="0" applyNumberFormat="1" applyFont="1" applyAlignment="1">
      <alignment vertical="center" shrinkToFit="1"/>
    </xf>
    <xf numFmtId="0" fontId="18" fillId="0" borderId="33" xfId="0" applyFont="1" applyBorder="1" applyAlignment="1">
      <alignment horizontal="center" vertical="center"/>
    </xf>
    <xf numFmtId="197" fontId="39" fillId="0" borderId="85" xfId="49" applyNumberFormat="1" applyFont="1" applyBorder="1" applyAlignment="1">
      <alignment vertical="center" shrinkToFit="1"/>
    </xf>
    <xf numFmtId="197" fontId="39" fillId="0" borderId="36" xfId="49" applyNumberFormat="1" applyFont="1" applyBorder="1" applyAlignment="1">
      <alignment vertical="center" shrinkToFit="1"/>
    </xf>
    <xf numFmtId="197" fontId="39" fillId="0" borderId="14" xfId="49" applyNumberFormat="1" applyFont="1" applyBorder="1" applyAlignment="1">
      <alignment vertical="center" shrinkToFit="1"/>
    </xf>
    <xf numFmtId="197" fontId="39" fillId="0" borderId="42" xfId="49" applyNumberFormat="1" applyFont="1" applyBorder="1" applyAlignment="1">
      <alignment vertical="center" shrinkToFit="1"/>
    </xf>
    <xf numFmtId="197" fontId="39" fillId="0" borderId="84" xfId="49" applyNumberFormat="1" applyFont="1" applyBorder="1" applyAlignment="1">
      <alignment vertical="center" shrinkToFit="1"/>
    </xf>
    <xf numFmtId="197" fontId="39" fillId="0" borderId="49" xfId="49" applyNumberFormat="1" applyFont="1" applyBorder="1" applyAlignment="1">
      <alignment vertical="center" shrinkToFit="1"/>
    </xf>
    <xf numFmtId="197" fontId="22" fillId="33" borderId="78" xfId="49" applyNumberFormat="1" applyFont="1" applyFill="1" applyBorder="1" applyAlignment="1" applyProtection="1">
      <alignment vertical="center"/>
      <protection locked="0"/>
    </xf>
    <xf numFmtId="197" fontId="30" fillId="0" borderId="66" xfId="49" applyNumberFormat="1" applyFont="1" applyBorder="1" applyAlignment="1">
      <alignment vertical="center"/>
    </xf>
    <xf numFmtId="197" fontId="30" fillId="0" borderId="50" xfId="49" applyNumberFormat="1" applyFont="1" applyBorder="1" applyAlignment="1">
      <alignment vertical="center"/>
    </xf>
    <xf numFmtId="197" fontId="30" fillId="0" borderId="41" xfId="49" applyNumberFormat="1" applyFont="1" applyBorder="1" applyAlignment="1">
      <alignment vertical="center"/>
    </xf>
    <xf numFmtId="197" fontId="30" fillId="0" borderId="85" xfId="49" applyNumberFormat="1" applyFont="1" applyBorder="1" applyAlignment="1">
      <alignment vertical="center"/>
    </xf>
    <xf numFmtId="197" fontId="30" fillId="0" borderId="169" xfId="49" applyNumberFormat="1" applyFont="1" applyBorder="1" applyAlignment="1">
      <alignment vertical="center"/>
    </xf>
    <xf numFmtId="197" fontId="18" fillId="33" borderId="41" xfId="49" applyNumberFormat="1" applyFont="1" applyFill="1" applyBorder="1" applyAlignment="1" applyProtection="1">
      <alignment vertical="center"/>
      <protection locked="0"/>
    </xf>
    <xf numFmtId="197" fontId="18" fillId="33" borderId="36" xfId="49" applyNumberFormat="1" applyFont="1" applyFill="1" applyBorder="1" applyAlignment="1" applyProtection="1">
      <alignment vertical="center"/>
      <protection locked="0"/>
    </xf>
    <xf numFmtId="197" fontId="18" fillId="33" borderId="14" xfId="49" applyNumberFormat="1" applyFont="1" applyFill="1" applyBorder="1" applyAlignment="1" applyProtection="1">
      <alignment vertical="center"/>
      <protection locked="0"/>
    </xf>
    <xf numFmtId="197" fontId="18" fillId="33" borderId="163" xfId="49" applyNumberFormat="1" applyFont="1" applyFill="1" applyBorder="1" applyAlignment="1" applyProtection="1">
      <alignment vertical="center"/>
      <protection locked="0"/>
    </xf>
    <xf numFmtId="197" fontId="18" fillId="33" borderId="133" xfId="49" applyNumberFormat="1" applyFont="1" applyFill="1" applyBorder="1" applyAlignment="1" applyProtection="1">
      <alignment vertical="center"/>
      <protection locked="0"/>
    </xf>
    <xf numFmtId="197" fontId="18" fillId="33" borderId="69" xfId="49" applyNumberFormat="1" applyFont="1" applyFill="1" applyBorder="1" applyAlignment="1" applyProtection="1">
      <alignment vertical="center"/>
      <protection locked="0"/>
    </xf>
    <xf numFmtId="197" fontId="18" fillId="33" borderId="121" xfId="49" applyNumberFormat="1" applyFont="1" applyFill="1" applyBorder="1" applyAlignment="1" applyProtection="1">
      <alignment vertical="center"/>
      <protection locked="0"/>
    </xf>
    <xf numFmtId="197" fontId="18" fillId="33" borderId="15" xfId="49" applyNumberFormat="1" applyFont="1" applyFill="1" applyBorder="1" applyAlignment="1" applyProtection="1">
      <alignment vertical="center"/>
      <protection locked="0"/>
    </xf>
    <xf numFmtId="197" fontId="18" fillId="33" borderId="47" xfId="49" applyNumberFormat="1" applyFont="1" applyFill="1" applyBorder="1" applyAlignment="1" applyProtection="1">
      <alignment vertical="center"/>
      <protection locked="0"/>
    </xf>
    <xf numFmtId="197" fontId="87" fillId="0" borderId="72" xfId="49" applyNumberFormat="1" applyFont="1" applyFill="1" applyBorder="1" applyAlignment="1" applyProtection="1">
      <alignment vertical="center"/>
      <protection/>
    </xf>
    <xf numFmtId="197" fontId="87" fillId="0" borderId="65" xfId="49" applyNumberFormat="1" applyFont="1" applyFill="1" applyBorder="1" applyAlignment="1" applyProtection="1">
      <alignment vertical="center"/>
      <protection/>
    </xf>
    <xf numFmtId="197" fontId="87" fillId="0" borderId="48" xfId="49" applyNumberFormat="1" applyFont="1" applyFill="1" applyBorder="1" applyAlignment="1" applyProtection="1">
      <alignment vertical="center"/>
      <protection/>
    </xf>
    <xf numFmtId="197" fontId="30" fillId="0" borderId="122" xfId="49" applyNumberFormat="1" applyFont="1" applyBorder="1" applyAlignment="1">
      <alignment vertical="center"/>
    </xf>
    <xf numFmtId="197" fontId="30" fillId="0" borderId="62" xfId="49" applyNumberFormat="1" applyFont="1" applyBorder="1" applyAlignment="1">
      <alignment vertical="center"/>
    </xf>
    <xf numFmtId="197" fontId="30" fillId="0" borderId="64" xfId="49" applyNumberFormat="1" applyFont="1" applyBorder="1" applyAlignment="1">
      <alignment vertical="center"/>
    </xf>
    <xf numFmtId="197" fontId="30" fillId="33" borderId="78" xfId="49" applyNumberFormat="1" applyFont="1" applyFill="1" applyBorder="1" applyAlignment="1">
      <alignment vertical="center"/>
    </xf>
    <xf numFmtId="197" fontId="30" fillId="33" borderId="89" xfId="49" applyNumberFormat="1" applyFont="1" applyFill="1" applyBorder="1" applyAlignment="1">
      <alignment vertical="center"/>
    </xf>
    <xf numFmtId="197" fontId="30" fillId="33" borderId="50" xfId="49" applyNumberFormat="1" applyFont="1" applyFill="1" applyBorder="1" applyAlignment="1">
      <alignment vertical="center"/>
    </xf>
    <xf numFmtId="197" fontId="30" fillId="34" borderId="162" xfId="49" applyNumberFormat="1" applyFont="1" applyFill="1" applyBorder="1" applyAlignment="1">
      <alignment vertical="center"/>
    </xf>
    <xf numFmtId="197" fontId="30" fillId="34" borderId="133" xfId="49" applyNumberFormat="1" applyFont="1" applyFill="1" applyBorder="1" applyAlignment="1">
      <alignment vertical="center"/>
    </xf>
    <xf numFmtId="197" fontId="30" fillId="34" borderId="69" xfId="49" applyNumberFormat="1" applyFont="1" applyFill="1" applyBorder="1" applyAlignment="1">
      <alignment vertical="center"/>
    </xf>
    <xf numFmtId="197" fontId="30" fillId="34" borderId="134" xfId="49" applyNumberFormat="1" applyFont="1" applyFill="1" applyBorder="1" applyAlignment="1">
      <alignment vertical="center"/>
    </xf>
    <xf numFmtId="197" fontId="30" fillId="34" borderId="15" xfId="49" applyNumberFormat="1" applyFont="1" applyFill="1" applyBorder="1" applyAlignment="1">
      <alignment vertical="center"/>
    </xf>
    <xf numFmtId="197" fontId="30" fillId="34" borderId="47" xfId="49" applyNumberFormat="1" applyFont="1" applyFill="1" applyBorder="1" applyAlignment="1">
      <alignment vertical="center"/>
    </xf>
    <xf numFmtId="197" fontId="18" fillId="33" borderId="72" xfId="49" applyNumberFormat="1" applyFont="1" applyFill="1" applyBorder="1" applyAlignment="1" applyProtection="1">
      <alignment vertical="center"/>
      <protection locked="0"/>
    </xf>
    <xf numFmtId="197" fontId="18" fillId="33" borderId="65" xfId="49" applyNumberFormat="1" applyFont="1" applyFill="1" applyBorder="1" applyAlignment="1" applyProtection="1">
      <alignment vertical="center"/>
      <protection locked="0"/>
    </xf>
    <xf numFmtId="197" fontId="18" fillId="33" borderId="48" xfId="49" applyNumberFormat="1" applyFont="1" applyFill="1" applyBorder="1" applyAlignment="1" applyProtection="1">
      <alignment vertical="center"/>
      <protection locked="0"/>
    </xf>
    <xf numFmtId="197" fontId="17" fillId="33" borderId="60" xfId="0" applyNumberFormat="1" applyFont="1" applyFill="1" applyBorder="1" applyAlignment="1" applyProtection="1">
      <alignment vertical="center" shrinkToFit="1"/>
      <protection locked="0"/>
    </xf>
    <xf numFmtId="197" fontId="17" fillId="33" borderId="15" xfId="0" applyNumberFormat="1" applyFont="1" applyFill="1" applyBorder="1" applyAlignment="1" applyProtection="1">
      <alignment vertical="center" shrinkToFit="1"/>
      <protection locked="0"/>
    </xf>
    <xf numFmtId="197" fontId="17" fillId="33" borderId="85" xfId="0" applyNumberFormat="1" applyFont="1" applyFill="1" applyBorder="1" applyAlignment="1" applyProtection="1">
      <alignment vertical="center" shrinkToFit="1"/>
      <protection locked="0"/>
    </xf>
    <xf numFmtId="197" fontId="17" fillId="33" borderId="36" xfId="0" applyNumberFormat="1" applyFont="1" applyFill="1" applyBorder="1" applyAlignment="1" applyProtection="1">
      <alignment vertical="center" shrinkToFit="1"/>
      <protection locked="0"/>
    </xf>
    <xf numFmtId="0" fontId="17" fillId="37" borderId="183" xfId="0" applyFont="1" applyFill="1" applyBorder="1" applyAlignment="1" applyProtection="1">
      <alignment vertical="center" shrinkToFit="1"/>
      <protection locked="0"/>
    </xf>
    <xf numFmtId="0" fontId="17" fillId="37" borderId="14" xfId="0" applyFont="1" applyFill="1" applyBorder="1" applyAlignment="1" applyProtection="1">
      <alignment vertical="center" shrinkToFit="1"/>
      <protection locked="0"/>
    </xf>
    <xf numFmtId="0" fontId="0" fillId="0" borderId="63" xfId="61" applyBorder="1" applyAlignment="1">
      <alignment horizontal="center" vertical="center"/>
      <protection/>
    </xf>
    <xf numFmtId="0" fontId="0" fillId="0" borderId="60" xfId="61" applyBorder="1" applyAlignment="1">
      <alignment horizontal="center" vertical="center"/>
      <protection/>
    </xf>
    <xf numFmtId="0" fontId="0" fillId="0" borderId="88" xfId="61" applyBorder="1" applyAlignment="1">
      <alignment horizontal="center" vertical="center"/>
      <protection/>
    </xf>
    <xf numFmtId="176" fontId="31" fillId="37" borderId="0" xfId="0" applyNumberFormat="1" applyFont="1" applyFill="1" applyBorder="1" applyAlignment="1" applyProtection="1" quotePrefix="1">
      <alignment horizontal="center" vertical="center" shrinkToFit="1"/>
      <protection locked="0"/>
    </xf>
    <xf numFmtId="9" fontId="0" fillId="0" borderId="171" xfId="61" applyNumberFormat="1" applyBorder="1" applyAlignment="1">
      <alignment horizontal="center" vertical="center"/>
      <protection/>
    </xf>
    <xf numFmtId="9" fontId="0" fillId="0" borderId="88" xfId="61" applyNumberFormat="1" applyBorder="1" applyAlignment="1">
      <alignment horizontal="center" vertical="center"/>
      <protection/>
    </xf>
    <xf numFmtId="0" fontId="0" fillId="0" borderId="40" xfId="0" applyFill="1" applyBorder="1" applyAlignment="1" applyProtection="1">
      <alignment vertical="center" shrinkToFit="1"/>
      <protection locked="0"/>
    </xf>
    <xf numFmtId="0" fontId="0" fillId="0" borderId="169" xfId="0" applyFill="1" applyBorder="1" applyAlignment="1" applyProtection="1">
      <alignment vertical="center" shrinkToFit="1"/>
      <protection locked="0"/>
    </xf>
    <xf numFmtId="197" fontId="30" fillId="0" borderId="62" xfId="0" applyNumberFormat="1" applyFont="1" applyBorder="1" applyAlignment="1">
      <alignment vertical="center" shrinkToFit="1"/>
    </xf>
    <xf numFmtId="197" fontId="30" fillId="0" borderId="39" xfId="0" applyNumberFormat="1" applyFont="1" applyBorder="1" applyAlignment="1">
      <alignment vertical="center" shrinkToFit="1"/>
    </xf>
    <xf numFmtId="197" fontId="30" fillId="0" borderId="27" xfId="0" applyNumberFormat="1" applyFont="1" applyBorder="1" applyAlignment="1">
      <alignment vertical="center" shrinkToFit="1"/>
    </xf>
    <xf numFmtId="197" fontId="30" fillId="0" borderId="64" xfId="0" applyNumberFormat="1" applyFont="1" applyBorder="1" applyAlignment="1">
      <alignment vertical="center" shrinkToFit="1"/>
    </xf>
    <xf numFmtId="197" fontId="30" fillId="0" borderId="184" xfId="0" applyNumberFormat="1" applyFont="1" applyBorder="1" applyAlignment="1">
      <alignment vertical="center" shrinkToFit="1"/>
    </xf>
    <xf numFmtId="197" fontId="22" fillId="33" borderId="89" xfId="0" applyNumberFormat="1" applyFont="1" applyFill="1" applyBorder="1" applyAlignment="1" applyProtection="1">
      <alignment vertical="center" shrinkToFit="1"/>
      <protection locked="0"/>
    </xf>
    <xf numFmtId="197" fontId="22" fillId="33" borderId="85" xfId="0" applyNumberFormat="1" applyFont="1" applyFill="1" applyBorder="1" applyAlignment="1" applyProtection="1">
      <alignment vertical="center" shrinkToFit="1"/>
      <protection locked="0"/>
    </xf>
    <xf numFmtId="197" fontId="30" fillId="0" borderId="36" xfId="0" applyNumberFormat="1" applyFont="1" applyBorder="1" applyAlignment="1">
      <alignment vertical="center" shrinkToFit="1"/>
    </xf>
    <xf numFmtId="197" fontId="30" fillId="0" borderId="185" xfId="0" applyNumberFormat="1" applyFont="1" applyBorder="1" applyAlignment="1">
      <alignment vertical="center" shrinkToFit="1"/>
    </xf>
    <xf numFmtId="197" fontId="30" fillId="0" borderId="186" xfId="0" applyNumberFormat="1" applyFont="1" applyBorder="1" applyAlignment="1">
      <alignment vertical="center" shrinkToFit="1"/>
    </xf>
    <xf numFmtId="197" fontId="22" fillId="33" borderId="61" xfId="0" applyNumberFormat="1" applyFont="1" applyFill="1" applyBorder="1" applyAlignment="1" applyProtection="1">
      <alignment vertical="center" shrinkToFit="1"/>
      <protection locked="0"/>
    </xf>
    <xf numFmtId="197" fontId="30" fillId="0" borderId="65" xfId="0" applyNumberFormat="1" applyFont="1" applyBorder="1" applyAlignment="1">
      <alignment vertical="center" shrinkToFit="1"/>
    </xf>
    <xf numFmtId="197" fontId="30" fillId="0" borderId="187" xfId="0" applyNumberFormat="1" applyFont="1" applyBorder="1" applyAlignment="1">
      <alignment vertical="center" shrinkToFit="1"/>
    </xf>
    <xf numFmtId="197" fontId="30" fillId="0" borderId="188" xfId="0" applyNumberFormat="1" applyFont="1" applyBorder="1" applyAlignment="1">
      <alignment vertical="center" shrinkToFit="1"/>
    </xf>
    <xf numFmtId="197" fontId="22" fillId="33" borderId="62" xfId="0" applyNumberFormat="1" applyFont="1" applyFill="1" applyBorder="1" applyAlignment="1" applyProtection="1">
      <alignment vertical="center" shrinkToFit="1"/>
      <protection locked="0"/>
    </xf>
    <xf numFmtId="197" fontId="30" fillId="0" borderId="189" xfId="0" applyNumberFormat="1" applyFont="1" applyBorder="1" applyAlignment="1">
      <alignment vertical="center" shrinkToFit="1"/>
    </xf>
    <xf numFmtId="197" fontId="22" fillId="33" borderId="89" xfId="0" applyNumberFormat="1" applyFont="1" applyFill="1" applyBorder="1" applyAlignment="1" applyProtection="1">
      <alignment horizontal="right" vertical="center" shrinkToFit="1"/>
      <protection locked="0"/>
    </xf>
    <xf numFmtId="197" fontId="30" fillId="0" borderId="66" xfId="0" applyNumberFormat="1" applyFont="1" applyBorder="1" applyAlignment="1">
      <alignment vertical="center" shrinkToFit="1"/>
    </xf>
    <xf numFmtId="197" fontId="30" fillId="0" borderId="119" xfId="0" applyNumberFormat="1" applyFont="1" applyBorder="1" applyAlignment="1">
      <alignment vertical="center" shrinkToFit="1"/>
    </xf>
    <xf numFmtId="197" fontId="30" fillId="0" borderId="190" xfId="0" applyNumberFormat="1" applyFont="1" applyBorder="1" applyAlignment="1">
      <alignment vertical="center" shrinkToFit="1"/>
    </xf>
    <xf numFmtId="197" fontId="22" fillId="33" borderId="85" xfId="0" applyNumberFormat="1" applyFont="1" applyFill="1" applyBorder="1" applyAlignment="1" applyProtection="1">
      <alignment horizontal="right" vertical="center" shrinkToFit="1"/>
      <protection locked="0"/>
    </xf>
    <xf numFmtId="197" fontId="30" fillId="0" borderId="191" xfId="0" applyNumberFormat="1" applyFont="1" applyBorder="1" applyAlignment="1">
      <alignment vertical="center" shrinkToFit="1"/>
    </xf>
    <xf numFmtId="197" fontId="30" fillId="0" borderId="192" xfId="0" applyNumberFormat="1" applyFont="1" applyBorder="1" applyAlignment="1">
      <alignment vertical="center" shrinkToFit="1"/>
    </xf>
    <xf numFmtId="197" fontId="30" fillId="0" borderId="193" xfId="0" applyNumberFormat="1" applyFont="1" applyBorder="1" applyAlignment="1">
      <alignment vertical="center" shrinkToFit="1"/>
    </xf>
    <xf numFmtId="197" fontId="22" fillId="0" borderId="36" xfId="0" applyNumberFormat="1" applyFont="1" applyBorder="1" applyAlignment="1">
      <alignment horizontal="center" vertical="center" shrinkToFit="1"/>
    </xf>
    <xf numFmtId="197" fontId="22" fillId="0" borderId="97" xfId="0" applyNumberFormat="1" applyFont="1" applyBorder="1" applyAlignment="1">
      <alignment horizontal="center" vertical="center" shrinkToFit="1"/>
    </xf>
    <xf numFmtId="197" fontId="22" fillId="0" borderId="185" xfId="0" applyNumberFormat="1" applyFont="1" applyBorder="1" applyAlignment="1">
      <alignment horizontal="center" vertical="center" shrinkToFit="1"/>
    </xf>
    <xf numFmtId="197" fontId="22" fillId="0" borderId="186" xfId="0" applyNumberFormat="1" applyFont="1" applyBorder="1" applyAlignment="1">
      <alignment horizontal="center" vertical="center" shrinkToFit="1"/>
    </xf>
    <xf numFmtId="197" fontId="22" fillId="33" borderId="61" xfId="0" applyNumberFormat="1" applyFont="1" applyFill="1" applyBorder="1" applyAlignment="1" applyProtection="1">
      <alignment horizontal="right" vertical="center" shrinkToFit="1"/>
      <protection locked="0"/>
    </xf>
    <xf numFmtId="197" fontId="22" fillId="33" borderId="65" xfId="0" applyNumberFormat="1" applyFont="1" applyFill="1" applyBorder="1" applyAlignment="1" applyProtection="1">
      <alignment vertical="center" shrinkToFit="1"/>
      <protection locked="0"/>
    </xf>
    <xf numFmtId="197" fontId="22" fillId="0" borderId="79" xfId="0" applyNumberFormat="1" applyFont="1" applyBorder="1" applyAlignment="1">
      <alignment vertical="center" shrinkToFit="1"/>
    </xf>
    <xf numFmtId="197" fontId="22" fillId="0" borderId="188" xfId="0" applyNumberFormat="1" applyFont="1" applyBorder="1" applyAlignment="1">
      <alignment vertical="center" shrinkToFit="1"/>
    </xf>
    <xf numFmtId="197" fontId="30" fillId="0" borderId="102" xfId="0" applyNumberFormat="1" applyFont="1" applyBorder="1" applyAlignment="1">
      <alignment vertical="center" shrinkToFit="1"/>
    </xf>
    <xf numFmtId="197" fontId="30" fillId="0" borderId="194" xfId="0" applyNumberFormat="1" applyFont="1" applyBorder="1" applyAlignment="1">
      <alignment vertical="center" shrinkToFit="1"/>
    </xf>
    <xf numFmtId="197" fontId="30" fillId="0" borderId="97" xfId="0" applyNumberFormat="1" applyFont="1" applyBorder="1" applyAlignment="1">
      <alignment vertical="center" shrinkToFit="1"/>
    </xf>
    <xf numFmtId="197" fontId="22" fillId="33" borderId="60" xfId="0" applyNumberFormat="1" applyFont="1" applyFill="1" applyBorder="1" applyAlignment="1" applyProtection="1">
      <alignment horizontal="right" vertical="center" shrinkToFit="1"/>
      <protection locked="0"/>
    </xf>
    <xf numFmtId="197" fontId="30" fillId="0" borderId="15" xfId="0" applyNumberFormat="1" applyFont="1" applyBorder="1" applyAlignment="1">
      <alignment vertical="center" shrinkToFit="1"/>
    </xf>
    <xf numFmtId="197" fontId="30" fillId="0" borderId="195" xfId="0" applyNumberFormat="1" applyFont="1" applyBorder="1" applyAlignment="1">
      <alignment vertical="center" shrinkToFit="1"/>
    </xf>
    <xf numFmtId="197" fontId="22" fillId="33" borderId="68" xfId="0" applyNumberFormat="1" applyFont="1" applyFill="1" applyBorder="1" applyAlignment="1" applyProtection="1">
      <alignment vertical="center" shrinkToFit="1"/>
      <protection locked="0"/>
    </xf>
    <xf numFmtId="197" fontId="30" fillId="34" borderId="36" xfId="0" applyNumberFormat="1" applyFont="1" applyFill="1" applyBorder="1" applyAlignment="1">
      <alignment vertical="center" shrinkToFit="1"/>
    </xf>
    <xf numFmtId="197" fontId="30" fillId="0" borderId="65" xfId="0" applyNumberFormat="1" applyFont="1" applyBorder="1" applyAlignment="1">
      <alignment horizontal="right" vertical="center" shrinkToFit="1"/>
    </xf>
    <xf numFmtId="197" fontId="30" fillId="0" borderId="187" xfId="0" applyNumberFormat="1" applyFont="1" applyFill="1" applyBorder="1" applyAlignment="1">
      <alignment horizontal="right" vertical="center" shrinkToFit="1"/>
    </xf>
    <xf numFmtId="197" fontId="30" fillId="0" borderId="188" xfId="0" applyNumberFormat="1" applyFont="1" applyFill="1" applyBorder="1" applyAlignment="1">
      <alignment horizontal="right" vertical="center" shrinkToFit="1"/>
    </xf>
    <xf numFmtId="197" fontId="30" fillId="0" borderId="39" xfId="0" applyNumberFormat="1" applyFont="1" applyBorder="1" applyAlignment="1">
      <alignment horizontal="right" vertical="center" shrinkToFit="1"/>
    </xf>
    <xf numFmtId="197" fontId="30" fillId="34" borderId="189" xfId="0" applyNumberFormat="1" applyFont="1" applyFill="1" applyBorder="1" applyAlignment="1">
      <alignment horizontal="right" vertical="center" shrinkToFit="1"/>
    </xf>
    <xf numFmtId="197" fontId="30" fillId="34" borderId="184" xfId="0" applyNumberFormat="1" applyFont="1" applyFill="1" applyBorder="1" applyAlignment="1">
      <alignment horizontal="right" vertical="center" shrinkToFit="1"/>
    </xf>
    <xf numFmtId="197" fontId="30" fillId="0" borderId="196" xfId="0" applyNumberFormat="1" applyFont="1" applyBorder="1" applyAlignment="1">
      <alignment vertical="center" shrinkToFit="1"/>
    </xf>
    <xf numFmtId="197" fontId="22" fillId="33" borderId="85" xfId="0" applyNumberFormat="1" applyFont="1" applyFill="1" applyBorder="1" applyAlignment="1" applyProtection="1">
      <alignment horizontal="center" vertical="center" shrinkToFit="1"/>
      <protection locked="0"/>
    </xf>
    <xf numFmtId="197" fontId="30" fillId="0" borderId="58" xfId="0" applyNumberFormat="1" applyFont="1" applyBorder="1" applyAlignment="1">
      <alignment vertical="center" shrinkToFit="1"/>
    </xf>
    <xf numFmtId="197" fontId="22" fillId="33" borderId="59" xfId="0" applyNumberFormat="1" applyFont="1" applyFill="1" applyBorder="1" applyAlignment="1" applyProtection="1">
      <alignment vertical="center" shrinkToFit="1"/>
      <protection locked="0"/>
    </xf>
    <xf numFmtId="197" fontId="22" fillId="33" borderId="41" xfId="0" applyNumberFormat="1" applyFont="1" applyFill="1" applyBorder="1" applyAlignment="1" applyProtection="1">
      <alignment vertical="center" shrinkToFit="1"/>
      <protection locked="0"/>
    </xf>
    <xf numFmtId="199" fontId="22" fillId="33" borderId="89" xfId="0" applyNumberFormat="1" applyFont="1" applyFill="1" applyBorder="1" applyAlignment="1" applyProtection="1">
      <alignment vertical="center" shrinkToFit="1"/>
      <protection locked="0"/>
    </xf>
    <xf numFmtId="199" fontId="22" fillId="33" borderId="66" xfId="0" applyNumberFormat="1" applyFont="1" applyFill="1" applyBorder="1" applyAlignment="1" applyProtection="1">
      <alignment vertical="center" shrinkToFit="1"/>
      <protection locked="0"/>
    </xf>
    <xf numFmtId="199" fontId="22" fillId="33" borderId="67" xfId="0" applyNumberFormat="1" applyFont="1" applyFill="1" applyBorder="1" applyAlignment="1" applyProtection="1">
      <alignment vertical="center" shrinkToFit="1"/>
      <protection locked="0"/>
    </xf>
    <xf numFmtId="199" fontId="22" fillId="0" borderId="197" xfId="0" applyNumberFormat="1" applyFont="1" applyBorder="1" applyAlignment="1">
      <alignment vertical="center" shrinkToFit="1"/>
    </xf>
    <xf numFmtId="199" fontId="22" fillId="0" borderId="190" xfId="0" applyNumberFormat="1" applyFont="1" applyBorder="1" applyAlignment="1">
      <alignment vertical="center" shrinkToFit="1"/>
    </xf>
    <xf numFmtId="199" fontId="22" fillId="33" borderId="60" xfId="0" applyNumberFormat="1" applyFont="1" applyFill="1" applyBorder="1" applyAlignment="1" applyProtection="1">
      <alignment vertical="center" shrinkToFit="1"/>
      <protection locked="0"/>
    </xf>
    <xf numFmtId="199" fontId="22" fillId="33" borderId="15" xfId="0" applyNumberFormat="1" applyFont="1" applyFill="1" applyBorder="1" applyAlignment="1" applyProtection="1">
      <alignment vertical="center" shrinkToFit="1"/>
      <protection locked="0"/>
    </xf>
    <xf numFmtId="199" fontId="22" fillId="33" borderId="34" xfId="0" applyNumberFormat="1" applyFont="1" applyFill="1" applyBorder="1" applyAlignment="1" applyProtection="1">
      <alignment vertical="center" shrinkToFit="1"/>
      <protection locked="0"/>
    </xf>
    <xf numFmtId="199" fontId="22" fillId="0" borderId="198" xfId="0" applyNumberFormat="1" applyFont="1" applyBorder="1" applyAlignment="1">
      <alignment vertical="center" shrinkToFit="1"/>
    </xf>
    <xf numFmtId="199" fontId="22" fillId="0" borderId="195" xfId="0" applyNumberFormat="1" applyFont="1" applyBorder="1" applyAlignment="1">
      <alignment vertical="center" shrinkToFit="1"/>
    </xf>
    <xf numFmtId="199" fontId="22" fillId="37" borderId="15" xfId="0" applyNumberFormat="1" applyFont="1" applyFill="1" applyBorder="1" applyAlignment="1" applyProtection="1">
      <alignment vertical="center" shrinkToFit="1"/>
      <protection locked="0"/>
    </xf>
    <xf numFmtId="199" fontId="22" fillId="37" borderId="66" xfId="0" applyNumberFormat="1" applyFont="1" applyFill="1" applyBorder="1" applyAlignment="1" applyProtection="1">
      <alignment vertical="center" shrinkToFit="1"/>
      <protection locked="0"/>
    </xf>
    <xf numFmtId="199" fontId="22" fillId="37" borderId="67" xfId="0" applyNumberFormat="1" applyFont="1" applyFill="1" applyBorder="1" applyAlignment="1" applyProtection="1">
      <alignment vertical="center" shrinkToFit="1"/>
      <protection locked="0"/>
    </xf>
    <xf numFmtId="199" fontId="22" fillId="0" borderId="199" xfId="0" applyNumberFormat="1" applyFont="1" applyBorder="1" applyAlignment="1">
      <alignment vertical="center" shrinkToFit="1"/>
    </xf>
    <xf numFmtId="0" fontId="9" fillId="0" borderId="185" xfId="0" applyFont="1" applyFill="1" applyBorder="1" applyAlignment="1" applyProtection="1">
      <alignment vertical="center" shrinkToFit="1"/>
      <protection locked="0"/>
    </xf>
    <xf numFmtId="178" fontId="0" fillId="33" borderId="54" xfId="0" applyNumberFormat="1" applyFont="1" applyFill="1" applyBorder="1" applyAlignment="1" applyProtection="1">
      <alignment vertical="center" shrinkToFit="1"/>
      <protection locked="0"/>
    </xf>
    <xf numFmtId="178" fontId="0" fillId="37" borderId="52" xfId="0" applyNumberFormat="1" applyFont="1" applyFill="1" applyBorder="1" applyAlignment="1" applyProtection="1">
      <alignment vertical="center" shrinkToFit="1"/>
      <protection locked="0"/>
    </xf>
    <xf numFmtId="178" fontId="0" fillId="37" borderId="53" xfId="0" applyNumberFormat="1" applyFont="1" applyFill="1" applyBorder="1" applyAlignment="1" applyProtection="1">
      <alignment vertical="center" shrinkToFit="1"/>
      <protection locked="0"/>
    </xf>
    <xf numFmtId="178" fontId="0" fillId="37" borderId="54" xfId="0" applyNumberFormat="1" applyFont="1" applyFill="1" applyBorder="1" applyAlignment="1" applyProtection="1">
      <alignment vertical="center" shrinkToFit="1"/>
      <protection locked="0"/>
    </xf>
    <xf numFmtId="178" fontId="0" fillId="33" borderId="56" xfId="0" applyNumberFormat="1" applyFont="1" applyFill="1" applyBorder="1" applyAlignment="1" applyProtection="1">
      <alignment vertical="center" shrinkToFit="1"/>
      <protection locked="0"/>
    </xf>
    <xf numFmtId="0" fontId="18" fillId="0" borderId="26" xfId="0" applyFont="1" applyBorder="1" applyAlignment="1">
      <alignment shrinkToFit="1"/>
    </xf>
    <xf numFmtId="199" fontId="39" fillId="0" borderId="42" xfId="0" applyNumberFormat="1" applyFont="1" applyBorder="1" applyAlignment="1">
      <alignment vertical="center" shrinkToFit="1"/>
    </xf>
    <xf numFmtId="199" fontId="39" fillId="0" borderId="84" xfId="0" applyNumberFormat="1" applyFont="1" applyBorder="1" applyAlignment="1">
      <alignment vertical="center" shrinkToFit="1"/>
    </xf>
    <xf numFmtId="199" fontId="39" fillId="0" borderId="49" xfId="0" applyNumberFormat="1" applyFont="1" applyBorder="1" applyAlignment="1">
      <alignment vertical="center" shrinkToFit="1"/>
    </xf>
    <xf numFmtId="0" fontId="17" fillId="39" borderId="106" xfId="0" applyFont="1" applyFill="1" applyBorder="1" applyAlignment="1" applyProtection="1">
      <alignment vertical="center" shrinkToFit="1"/>
      <protection locked="0"/>
    </xf>
    <xf numFmtId="197" fontId="17" fillId="0" borderId="62" xfId="0" applyNumberFormat="1" applyFont="1" applyBorder="1" applyAlignment="1">
      <alignment vertical="center" shrinkToFit="1"/>
    </xf>
    <xf numFmtId="197" fontId="17" fillId="0" borderId="39" xfId="0" applyNumberFormat="1" applyFont="1" applyBorder="1" applyAlignment="1">
      <alignment vertical="center" shrinkToFit="1"/>
    </xf>
    <xf numFmtId="197" fontId="17" fillId="34" borderId="89" xfId="0" applyNumberFormat="1" applyFont="1" applyFill="1" applyBorder="1" applyAlignment="1">
      <alignment vertical="center" shrinkToFit="1"/>
    </xf>
    <xf numFmtId="197" fontId="17" fillId="34" borderId="66" xfId="0" applyNumberFormat="1" applyFont="1" applyFill="1" applyBorder="1" applyAlignment="1">
      <alignment vertical="center" shrinkToFit="1"/>
    </xf>
    <xf numFmtId="197" fontId="17" fillId="34" borderId="85" xfId="0" applyNumberFormat="1" applyFont="1" applyFill="1" applyBorder="1" applyAlignment="1">
      <alignment vertical="center" shrinkToFit="1"/>
    </xf>
    <xf numFmtId="197" fontId="17" fillId="34" borderId="36" xfId="0" applyNumberFormat="1" applyFont="1" applyFill="1" applyBorder="1" applyAlignment="1">
      <alignment vertical="center" shrinkToFit="1"/>
    </xf>
    <xf numFmtId="197" fontId="17" fillId="34" borderId="88" xfId="0" applyNumberFormat="1" applyFont="1" applyFill="1" applyBorder="1" applyAlignment="1">
      <alignment vertical="center" shrinkToFit="1"/>
    </xf>
    <xf numFmtId="197" fontId="17" fillId="39" borderId="88" xfId="0" applyNumberFormat="1" applyFont="1" applyFill="1" applyBorder="1" applyAlignment="1" applyProtection="1">
      <alignment vertical="center" shrinkToFit="1"/>
      <protection locked="0"/>
    </xf>
    <xf numFmtId="197" fontId="17" fillId="37" borderId="61" xfId="0" applyNumberFormat="1" applyFont="1" applyFill="1" applyBorder="1" applyAlignment="1" applyProtection="1">
      <alignment vertical="center" shrinkToFit="1"/>
      <protection locked="0"/>
    </xf>
    <xf numFmtId="197" fontId="17" fillId="37" borderId="65" xfId="0" applyNumberFormat="1" applyFont="1" applyFill="1" applyBorder="1" applyAlignment="1" applyProtection="1">
      <alignment vertical="center" shrinkToFit="1"/>
      <protection locked="0"/>
    </xf>
    <xf numFmtId="197" fontId="17" fillId="39" borderId="200" xfId="0" applyNumberFormat="1" applyFont="1" applyFill="1" applyBorder="1" applyAlignment="1" applyProtection="1">
      <alignment vertical="center" shrinkToFit="1"/>
      <protection locked="0"/>
    </xf>
    <xf numFmtId="197" fontId="17" fillId="39" borderId="201" xfId="0" applyNumberFormat="1" applyFont="1" applyFill="1" applyBorder="1" applyAlignment="1" applyProtection="1">
      <alignment vertical="center" shrinkToFit="1"/>
      <protection locked="0"/>
    </xf>
    <xf numFmtId="197" fontId="17" fillId="34" borderId="119" xfId="0" applyNumberFormat="1" applyFont="1" applyFill="1" applyBorder="1" applyAlignment="1">
      <alignment vertical="center" shrinkToFit="1"/>
    </xf>
    <xf numFmtId="197" fontId="17" fillId="34" borderId="15" xfId="0" applyNumberFormat="1" applyFont="1" applyFill="1" applyBorder="1" applyAlignment="1">
      <alignment vertical="center" shrinkToFit="1"/>
    </xf>
    <xf numFmtId="197" fontId="17" fillId="34" borderId="60" xfId="0" applyNumberFormat="1" applyFont="1" applyFill="1" applyBorder="1" applyAlignment="1">
      <alignment vertical="center" shrinkToFit="1"/>
    </xf>
    <xf numFmtId="197" fontId="17" fillId="0" borderId="85" xfId="0" applyNumberFormat="1" applyFont="1" applyFill="1" applyBorder="1" applyAlignment="1" applyProtection="1">
      <alignment vertical="center" shrinkToFit="1"/>
      <protection locked="0"/>
    </xf>
    <xf numFmtId="197" fontId="17" fillId="34" borderId="79" xfId="0" applyNumberFormat="1" applyFont="1" applyFill="1" applyBorder="1" applyAlignment="1">
      <alignment vertical="center" shrinkToFit="1"/>
    </xf>
    <xf numFmtId="197" fontId="17" fillId="34" borderId="65" xfId="0" applyNumberFormat="1" applyFont="1" applyFill="1" applyBorder="1" applyAlignment="1">
      <alignment vertical="center" shrinkToFit="1"/>
    </xf>
    <xf numFmtId="197" fontId="17" fillId="0" borderId="85" xfId="0" applyNumberFormat="1" applyFont="1" applyBorder="1" applyAlignment="1">
      <alignment vertical="center" shrinkToFit="1"/>
    </xf>
    <xf numFmtId="197" fontId="17" fillId="0" borderId="36" xfId="0" applyNumberFormat="1" applyFont="1" applyBorder="1" applyAlignment="1">
      <alignment vertical="center" shrinkToFit="1"/>
    </xf>
    <xf numFmtId="197" fontId="17" fillId="0" borderId="85" xfId="0" applyNumberFormat="1" applyFont="1" applyFill="1" applyBorder="1" applyAlignment="1">
      <alignment vertical="center" shrinkToFit="1"/>
    </xf>
    <xf numFmtId="197" fontId="88" fillId="0" borderId="62" xfId="0" applyNumberFormat="1" applyFont="1" applyBorder="1" applyAlignment="1">
      <alignment vertical="center" shrinkToFit="1"/>
    </xf>
    <xf numFmtId="197" fontId="88" fillId="0" borderId="39" xfId="0" applyNumberFormat="1" applyFont="1" applyBorder="1" applyAlignment="1">
      <alignment vertical="center" shrinkToFit="1"/>
    </xf>
    <xf numFmtId="0" fontId="88" fillId="33" borderId="103" xfId="0" applyFont="1" applyFill="1" applyBorder="1" applyAlignment="1" applyProtection="1">
      <alignment vertical="center" shrinkToFit="1"/>
      <protection locked="0"/>
    </xf>
    <xf numFmtId="197" fontId="88" fillId="0" borderId="76" xfId="0" applyNumberFormat="1" applyFont="1" applyBorder="1" applyAlignment="1">
      <alignment vertical="center" shrinkToFit="1"/>
    </xf>
    <xf numFmtId="197" fontId="88" fillId="0" borderId="84" xfId="0" applyNumberFormat="1" applyFont="1" applyBorder="1" applyAlignment="1">
      <alignment vertical="center" shrinkToFit="1"/>
    </xf>
    <xf numFmtId="0" fontId="88" fillId="33" borderId="49" xfId="0" applyFont="1" applyFill="1" applyBorder="1" applyAlignment="1" applyProtection="1">
      <alignment vertical="center" shrinkToFit="1"/>
      <protection locked="0"/>
    </xf>
    <xf numFmtId="0" fontId="2" fillId="37" borderId="0" xfId="0" applyFont="1" applyFill="1" applyAlignment="1" applyProtection="1" quotePrefix="1">
      <alignment horizontal="center"/>
      <protection/>
    </xf>
    <xf numFmtId="0" fontId="18" fillId="37" borderId="0" xfId="0" applyFont="1" applyFill="1" applyAlignment="1">
      <alignment/>
    </xf>
    <xf numFmtId="178" fontId="89" fillId="33" borderId="15" xfId="0" applyNumberFormat="1" applyFont="1" applyFill="1" applyBorder="1" applyAlignment="1" applyProtection="1">
      <alignment vertical="center" shrinkToFit="1"/>
      <protection locked="0"/>
    </xf>
    <xf numFmtId="178" fontId="89" fillId="33" borderId="36" xfId="0" applyNumberFormat="1" applyFont="1" applyFill="1" applyBorder="1" applyAlignment="1" applyProtection="1">
      <alignment vertical="center" shrinkToFit="1"/>
      <protection locked="0"/>
    </xf>
    <xf numFmtId="176" fontId="89" fillId="0" borderId="14" xfId="0" applyNumberFormat="1" applyFont="1" applyBorder="1" applyAlignment="1" applyProtection="1">
      <alignment vertical="center" shrinkToFit="1"/>
      <protection/>
    </xf>
    <xf numFmtId="176" fontId="89" fillId="0" borderId="97" xfId="0" applyNumberFormat="1" applyFont="1" applyBorder="1" applyAlignment="1" applyProtection="1">
      <alignment vertical="center" shrinkToFit="1"/>
      <protection/>
    </xf>
    <xf numFmtId="176" fontId="89" fillId="0" borderId="87" xfId="0" applyNumberFormat="1" applyFont="1" applyBorder="1" applyAlignment="1" applyProtection="1">
      <alignment vertical="center" shrinkToFit="1"/>
      <protection/>
    </xf>
    <xf numFmtId="177" fontId="90" fillId="33" borderId="108" xfId="0" applyNumberFormat="1" applyFont="1" applyFill="1" applyBorder="1" applyAlignment="1" applyProtection="1">
      <alignment vertical="center" shrinkToFit="1"/>
      <protection locked="0"/>
    </xf>
    <xf numFmtId="3" fontId="90" fillId="0" borderId="110" xfId="0" applyNumberFormat="1" applyFont="1" applyBorder="1" applyAlignment="1" applyProtection="1" quotePrefix="1">
      <alignment vertical="center" shrinkToFit="1"/>
      <protection locked="0"/>
    </xf>
    <xf numFmtId="176" fontId="90" fillId="33" borderId="52" xfId="0" applyNumberFormat="1" applyFont="1" applyFill="1" applyBorder="1" applyAlignment="1" applyProtection="1">
      <alignment vertical="center" shrinkToFit="1"/>
      <protection locked="0"/>
    </xf>
    <xf numFmtId="176" fontId="89" fillId="0" borderId="48" xfId="0" applyNumberFormat="1" applyFont="1" applyBorder="1" applyAlignment="1" applyProtection="1">
      <alignment vertical="center" shrinkToFit="1"/>
      <protection/>
    </xf>
    <xf numFmtId="179" fontId="7" fillId="0" borderId="86" xfId="0" applyNumberFormat="1" applyFont="1" applyBorder="1" applyAlignment="1" applyProtection="1">
      <alignment vertical="center" shrinkToFit="1"/>
      <protection/>
    </xf>
    <xf numFmtId="177" fontId="89" fillId="33" borderId="108" xfId="0" applyNumberFormat="1" applyFont="1" applyFill="1" applyBorder="1" applyAlignment="1" applyProtection="1">
      <alignment vertical="center" shrinkToFit="1"/>
      <protection locked="0"/>
    </xf>
    <xf numFmtId="3" fontId="89" fillId="0" borderId="110" xfId="0" applyNumberFormat="1" applyFont="1" applyBorder="1" applyAlignment="1" applyProtection="1" quotePrefix="1">
      <alignment vertical="center" shrinkToFit="1"/>
      <protection locked="0"/>
    </xf>
    <xf numFmtId="176" fontId="89" fillId="37" borderId="52" xfId="0" applyNumberFormat="1" applyFont="1" applyFill="1" applyBorder="1" applyAlignment="1" applyProtection="1">
      <alignment vertical="center" shrinkToFit="1"/>
      <protection locked="0"/>
    </xf>
    <xf numFmtId="3" fontId="89" fillId="0" borderId="112" xfId="0" applyNumberFormat="1" applyFont="1" applyBorder="1" applyAlignment="1" applyProtection="1" quotePrefix="1">
      <alignment vertical="center" shrinkToFit="1"/>
      <protection locked="0"/>
    </xf>
    <xf numFmtId="176" fontId="89" fillId="33" borderId="52" xfId="0" applyNumberFormat="1" applyFont="1" applyFill="1" applyBorder="1" applyAlignment="1" applyProtection="1">
      <alignment vertical="center" shrinkToFit="1"/>
      <protection locked="0"/>
    </xf>
    <xf numFmtId="180" fontId="89" fillId="33" borderId="113" xfId="0" applyNumberFormat="1" applyFont="1" applyFill="1" applyBorder="1" applyAlignment="1" applyProtection="1">
      <alignment vertical="center" shrinkToFit="1"/>
      <protection locked="0"/>
    </xf>
    <xf numFmtId="178" fontId="89" fillId="33" borderId="54" xfId="0" applyNumberFormat="1" applyFont="1" applyFill="1" applyBorder="1" applyAlignment="1" applyProtection="1">
      <alignment vertical="center" shrinkToFit="1"/>
      <protection locked="0"/>
    </xf>
    <xf numFmtId="177" fontId="89" fillId="33" borderId="113" xfId="0" applyNumberFormat="1" applyFont="1" applyFill="1" applyBorder="1" applyAlignment="1" applyProtection="1">
      <alignment vertical="center" shrinkToFit="1"/>
      <protection locked="0"/>
    </xf>
    <xf numFmtId="176" fontId="89" fillId="33" borderId="54" xfId="0" applyNumberFormat="1" applyFont="1" applyFill="1" applyBorder="1" applyAlignment="1" applyProtection="1">
      <alignment vertical="center" shrinkToFit="1"/>
      <protection locked="0"/>
    </xf>
    <xf numFmtId="177" fontId="0" fillId="33" borderId="108" xfId="0" applyNumberFormat="1" applyFont="1" applyFill="1" applyBorder="1" applyAlignment="1" applyProtection="1">
      <alignment vertical="center" shrinkToFit="1"/>
      <protection locked="0"/>
    </xf>
    <xf numFmtId="3" fontId="0" fillId="0" borderId="112" xfId="0" applyNumberFormat="1" applyFont="1" applyBorder="1" applyAlignment="1" applyProtection="1" quotePrefix="1">
      <alignment vertical="center" shrinkToFit="1"/>
      <protection locked="0"/>
    </xf>
    <xf numFmtId="176" fontId="0" fillId="33" borderId="52" xfId="0" applyNumberFormat="1" applyFont="1" applyFill="1" applyBorder="1" applyAlignment="1" applyProtection="1">
      <alignment vertical="center" shrinkToFit="1"/>
      <protection locked="0"/>
    </xf>
    <xf numFmtId="176" fontId="0" fillId="33" borderId="40" xfId="0" applyNumberFormat="1" applyFont="1" applyFill="1" applyBorder="1" applyAlignment="1" applyProtection="1">
      <alignment vertical="center" shrinkToFit="1"/>
      <protection locked="0"/>
    </xf>
    <xf numFmtId="177" fontId="0" fillId="33" borderId="114" xfId="0" applyNumberFormat="1" applyFont="1" applyFill="1" applyBorder="1" applyAlignment="1" applyProtection="1">
      <alignment vertical="center" shrinkToFit="1"/>
      <protection locked="0"/>
    </xf>
    <xf numFmtId="3" fontId="0" fillId="0" borderId="107" xfId="0" applyNumberFormat="1" applyFont="1" applyBorder="1" applyAlignment="1" applyProtection="1" quotePrefix="1">
      <alignment vertical="center" shrinkToFit="1"/>
      <protection locked="0"/>
    </xf>
    <xf numFmtId="176" fontId="0" fillId="33" borderId="53" xfId="0" applyNumberFormat="1" applyFont="1" applyFill="1" applyBorder="1" applyAlignment="1" applyProtection="1">
      <alignment vertical="center" shrinkToFit="1"/>
      <protection locked="0"/>
    </xf>
    <xf numFmtId="176" fontId="0" fillId="33" borderId="43" xfId="0" applyNumberFormat="1" applyFont="1" applyFill="1" applyBorder="1" applyAlignment="1" applyProtection="1">
      <alignment vertical="center" shrinkToFit="1"/>
      <protection locked="0"/>
    </xf>
    <xf numFmtId="180" fontId="0" fillId="33" borderId="113" xfId="0" applyNumberFormat="1" applyFont="1" applyFill="1" applyBorder="1" applyAlignment="1" applyProtection="1">
      <alignment vertical="center" shrinkToFit="1"/>
      <protection locked="0"/>
    </xf>
    <xf numFmtId="176" fontId="0" fillId="33" borderId="44" xfId="0" applyNumberFormat="1" applyFont="1" applyFill="1" applyBorder="1" applyAlignment="1" applyProtection="1">
      <alignment vertical="center" shrinkToFit="1"/>
      <protection locked="0"/>
    </xf>
    <xf numFmtId="180" fontId="0" fillId="33" borderId="108" xfId="0" applyNumberFormat="1" applyFont="1" applyFill="1" applyBorder="1" applyAlignment="1" applyProtection="1">
      <alignment vertical="center" shrinkToFit="1"/>
      <protection locked="0"/>
    </xf>
    <xf numFmtId="3" fontId="0" fillId="0" borderId="110" xfId="0" applyNumberFormat="1" applyFont="1" applyBorder="1" applyAlignment="1" applyProtection="1" quotePrefix="1">
      <alignment vertical="center" shrinkToFit="1"/>
      <protection locked="0"/>
    </xf>
    <xf numFmtId="176" fontId="0" fillId="37" borderId="40" xfId="0" applyNumberFormat="1" applyFont="1" applyFill="1" applyBorder="1" applyAlignment="1" applyProtection="1">
      <alignment vertical="center" shrinkToFit="1"/>
      <protection locked="0"/>
    </xf>
    <xf numFmtId="176" fontId="0" fillId="37" borderId="43" xfId="0" applyNumberFormat="1" applyFont="1" applyFill="1" applyBorder="1" applyAlignment="1" applyProtection="1">
      <alignment vertical="center" shrinkToFit="1"/>
      <protection locked="0"/>
    </xf>
    <xf numFmtId="177" fontId="0" fillId="33" borderId="113" xfId="0" applyNumberFormat="1" applyFont="1" applyFill="1" applyBorder="1" applyAlignment="1" applyProtection="1">
      <alignment vertical="center" shrinkToFit="1"/>
      <protection locked="0"/>
    </xf>
    <xf numFmtId="176" fontId="0" fillId="37" borderId="44" xfId="0" applyNumberFormat="1" applyFont="1" applyFill="1" applyBorder="1" applyAlignment="1" applyProtection="1">
      <alignment vertical="center" shrinkToFit="1"/>
      <protection locked="0"/>
    </xf>
    <xf numFmtId="189" fontId="0" fillId="33" borderId="108" xfId="0" applyNumberFormat="1" applyFont="1" applyFill="1" applyBorder="1" applyAlignment="1" applyProtection="1">
      <alignment vertical="center" shrinkToFit="1"/>
      <protection locked="0"/>
    </xf>
    <xf numFmtId="178" fontId="0" fillId="33" borderId="40" xfId="0" applyNumberFormat="1" applyFont="1" applyFill="1" applyBorder="1" applyAlignment="1" applyProtection="1">
      <alignment vertical="center" shrinkToFit="1"/>
      <protection locked="0"/>
    </xf>
    <xf numFmtId="178" fontId="0" fillId="37" borderId="40" xfId="0" applyNumberFormat="1" applyFont="1" applyFill="1" applyBorder="1" applyAlignment="1" applyProtection="1">
      <alignment vertical="center" shrinkToFit="1"/>
      <protection locked="0"/>
    </xf>
    <xf numFmtId="177" fontId="0" fillId="33" borderId="109" xfId="0" applyNumberFormat="1" applyFont="1" applyFill="1" applyBorder="1" applyAlignment="1" applyProtection="1">
      <alignment vertical="center" shrinkToFit="1"/>
      <protection locked="0"/>
    </xf>
    <xf numFmtId="3" fontId="0" fillId="0" borderId="111" xfId="0" applyNumberFormat="1" applyFont="1" applyBorder="1" applyAlignment="1" applyProtection="1" quotePrefix="1">
      <alignment vertical="center" shrinkToFit="1"/>
      <protection locked="0"/>
    </xf>
    <xf numFmtId="178" fontId="0" fillId="33" borderId="55" xfId="0" applyNumberFormat="1" applyFont="1" applyFill="1" applyBorder="1" applyAlignment="1" applyProtection="1">
      <alignment vertical="center" shrinkToFit="1"/>
      <protection locked="0"/>
    </xf>
    <xf numFmtId="200" fontId="22" fillId="36" borderId="63" xfId="0" applyNumberFormat="1" applyFont="1" applyFill="1" applyBorder="1" applyAlignment="1" applyProtection="1">
      <alignment horizontal="center" vertical="center" shrinkToFit="1"/>
      <protection locked="0"/>
    </xf>
    <xf numFmtId="200" fontId="20" fillId="34" borderId="63" xfId="0" applyNumberFormat="1" applyFont="1" applyFill="1" applyBorder="1" applyAlignment="1">
      <alignment vertical="center" shrinkToFit="1"/>
    </xf>
    <xf numFmtId="200" fontId="20" fillId="0" borderId="199" xfId="0" applyNumberFormat="1" applyFont="1" applyBorder="1" applyAlignment="1">
      <alignment horizontal="center" vertical="center" shrinkToFit="1"/>
    </xf>
    <xf numFmtId="200" fontId="20" fillId="0" borderId="66" xfId="0" applyNumberFormat="1" applyFont="1" applyBorder="1" applyAlignment="1">
      <alignment horizontal="center" vertical="center" shrinkToFit="1"/>
    </xf>
    <xf numFmtId="200" fontId="20" fillId="0" borderId="119" xfId="0" applyNumberFormat="1" applyFont="1" applyBorder="1" applyAlignment="1">
      <alignment horizontal="center" vertical="center" shrinkToFit="1"/>
    </xf>
    <xf numFmtId="200" fontId="20" fillId="0" borderId="15" xfId="0" applyNumberFormat="1" applyFont="1" applyBorder="1" applyAlignment="1">
      <alignment horizontal="center" vertical="center" shrinkToFit="1"/>
    </xf>
    <xf numFmtId="200" fontId="20" fillId="0" borderId="47" xfId="0" applyNumberFormat="1" applyFont="1" applyBorder="1" applyAlignment="1">
      <alignment horizontal="center" vertical="center" shrinkToFit="1"/>
    </xf>
    <xf numFmtId="200" fontId="20" fillId="0" borderId="121" xfId="0" applyNumberFormat="1" applyFont="1" applyBorder="1" applyAlignment="1">
      <alignment horizontal="center" vertical="center" shrinkToFit="1"/>
    </xf>
    <xf numFmtId="202" fontId="20" fillId="0" borderId="39" xfId="0" applyNumberFormat="1" applyFont="1" applyBorder="1" applyAlignment="1">
      <alignment vertical="center" shrinkToFit="1"/>
    </xf>
    <xf numFmtId="202" fontId="20" fillId="0" borderId="102" xfId="0" applyNumberFormat="1" applyFont="1" applyBorder="1" applyAlignment="1">
      <alignment vertical="center" shrinkToFit="1"/>
    </xf>
    <xf numFmtId="202" fontId="20" fillId="35" borderId="62" xfId="0" applyNumberFormat="1" applyFont="1" applyFill="1" applyBorder="1" applyAlignment="1" applyProtection="1">
      <alignment vertical="center" shrinkToFit="1"/>
      <protection/>
    </xf>
    <xf numFmtId="202" fontId="30" fillId="0" borderId="0" xfId="0" applyNumberFormat="1" applyFont="1" applyAlignment="1">
      <alignment shrinkToFit="1"/>
    </xf>
    <xf numFmtId="202" fontId="30" fillId="35" borderId="22" xfId="0" applyNumberFormat="1" applyFont="1" applyFill="1" applyBorder="1" applyAlignment="1" applyProtection="1">
      <alignment horizontal="center" vertical="center" shrinkToFit="1"/>
      <protection/>
    </xf>
    <xf numFmtId="202" fontId="20" fillId="34" borderId="21" xfId="0" applyNumberFormat="1" applyFont="1" applyFill="1" applyBorder="1" applyAlignment="1">
      <alignment horizontal="center" vertical="center" shrinkToFit="1"/>
    </xf>
    <xf numFmtId="202" fontId="20" fillId="34" borderId="33" xfId="0" applyNumberFormat="1" applyFont="1" applyFill="1" applyBorder="1" applyAlignment="1">
      <alignment horizontal="center" vertical="center" shrinkToFit="1"/>
    </xf>
    <xf numFmtId="0" fontId="3" fillId="0" borderId="0" xfId="0" applyFont="1" applyBorder="1" applyAlignment="1">
      <alignment horizontal="distributed" vertical="center"/>
    </xf>
    <xf numFmtId="198" fontId="0" fillId="0" borderId="0" xfId="0" applyNumberFormat="1" applyAlignment="1">
      <alignment horizontal="center" vertical="center"/>
    </xf>
    <xf numFmtId="0" fontId="17" fillId="33" borderId="44" xfId="0" applyFont="1" applyFill="1" applyBorder="1" applyAlignment="1" applyProtection="1">
      <alignment vertical="center"/>
      <protection locked="0"/>
    </xf>
    <xf numFmtId="0" fontId="18" fillId="33" borderId="44" xfId="0" applyFont="1" applyFill="1" applyBorder="1" applyAlignment="1" applyProtection="1">
      <alignment vertical="center"/>
      <protection locked="0"/>
    </xf>
    <xf numFmtId="0" fontId="18" fillId="33" borderId="60" xfId="0" applyFont="1" applyFill="1" applyBorder="1" applyAlignment="1" applyProtection="1">
      <alignment vertical="center"/>
      <protection locked="0"/>
    </xf>
    <xf numFmtId="0" fontId="17" fillId="33" borderId="101" xfId="0" applyFont="1" applyFill="1" applyBorder="1" applyAlignment="1" applyProtection="1">
      <alignment horizontal="right" vertical="center"/>
      <protection locked="0"/>
    </xf>
    <xf numFmtId="0" fontId="18" fillId="33" borderId="101" xfId="0" applyFont="1" applyFill="1" applyBorder="1" applyAlignment="1" applyProtection="1">
      <alignment horizontal="right" vertical="center"/>
      <protection locked="0"/>
    </xf>
    <xf numFmtId="0" fontId="18" fillId="33" borderId="88" xfId="0" applyFont="1" applyFill="1" applyBorder="1" applyAlignment="1" applyProtection="1">
      <alignment horizontal="right" vertical="center"/>
      <protection locked="0"/>
    </xf>
    <xf numFmtId="0" fontId="17" fillId="0" borderId="185" xfId="0" applyFont="1" applyBorder="1" applyAlignment="1">
      <alignment vertical="center" shrinkToFit="1"/>
    </xf>
    <xf numFmtId="0" fontId="18" fillId="0" borderId="40" xfId="0" applyFont="1" applyBorder="1" applyAlignment="1">
      <alignment vertical="center" shrinkToFit="1"/>
    </xf>
    <xf numFmtId="0" fontId="18" fillId="0" borderId="169" xfId="0" applyFont="1" applyBorder="1" applyAlignment="1">
      <alignment vertical="center" shrinkToFit="1"/>
    </xf>
    <xf numFmtId="0" fontId="32" fillId="34" borderId="26" xfId="0" applyFont="1" applyFill="1" applyBorder="1" applyAlignment="1">
      <alignment vertical="center"/>
    </xf>
    <xf numFmtId="0" fontId="17" fillId="0" borderId="119" xfId="0" applyFont="1" applyBorder="1" applyAlignment="1">
      <alignment horizontal="distributed" vertical="center" shrinkToFit="1"/>
    </xf>
    <xf numFmtId="0" fontId="18" fillId="0" borderId="44" xfId="0" applyFont="1" applyBorder="1" applyAlignment="1">
      <alignment horizontal="distributed" vertical="center" shrinkToFit="1"/>
    </xf>
    <xf numFmtId="0" fontId="18" fillId="0" borderId="154" xfId="0" applyFont="1" applyBorder="1" applyAlignment="1">
      <alignment horizontal="distributed" vertical="center" shrinkToFit="1"/>
    </xf>
    <xf numFmtId="0" fontId="17" fillId="0" borderId="97" xfId="0" applyFont="1" applyBorder="1" applyAlignment="1">
      <alignment horizontal="distributed" vertical="center" shrinkToFit="1"/>
    </xf>
    <xf numFmtId="0" fontId="17" fillId="0" borderId="169" xfId="0" applyFont="1" applyBorder="1" applyAlignment="1">
      <alignment horizontal="distributed" vertical="center" shrinkToFit="1"/>
    </xf>
    <xf numFmtId="0" fontId="17" fillId="34" borderId="97" xfId="0" applyFont="1" applyFill="1" applyBorder="1" applyAlignment="1">
      <alignment horizontal="center" vertical="center" shrinkToFit="1"/>
    </xf>
    <xf numFmtId="0" fontId="17" fillId="34" borderId="169" xfId="0" applyFont="1" applyFill="1" applyBorder="1" applyAlignment="1">
      <alignment horizontal="center" vertical="center" shrinkToFit="1"/>
    </xf>
    <xf numFmtId="0" fontId="21" fillId="37" borderId="68" xfId="0" applyFont="1" applyFill="1" applyBorder="1" applyAlignment="1" applyProtection="1">
      <alignment horizontal="center" vertical="center" shrinkToFit="1"/>
      <protection locked="0"/>
    </xf>
    <xf numFmtId="0" fontId="21" fillId="37" borderId="73" xfId="0" applyFont="1" applyFill="1" applyBorder="1" applyAlignment="1" applyProtection="1">
      <alignment horizontal="center" vertical="center" shrinkToFit="1"/>
      <protection locked="0"/>
    </xf>
    <xf numFmtId="0" fontId="17" fillId="0" borderId="34" xfId="0" applyFont="1" applyBorder="1" applyAlignment="1">
      <alignment horizontal="distributed" vertical="center" shrinkToFit="1"/>
    </xf>
    <xf numFmtId="0" fontId="17" fillId="0" borderId="154" xfId="0" applyFont="1" applyBorder="1" applyAlignment="1">
      <alignment horizontal="distributed" vertical="center" shrinkToFit="1"/>
    </xf>
    <xf numFmtId="0" fontId="17" fillId="0" borderId="117" xfId="0" applyFont="1" applyBorder="1" applyAlignment="1">
      <alignment horizontal="distributed" vertical="center" shrinkToFit="1"/>
    </xf>
    <xf numFmtId="0" fontId="18" fillId="0" borderId="26" xfId="0" applyFont="1" applyBorder="1" applyAlignment="1">
      <alignment horizontal="distributed" vertical="center" shrinkToFit="1"/>
    </xf>
    <xf numFmtId="0" fontId="18" fillId="0" borderId="64" xfId="0" applyFont="1" applyBorder="1" applyAlignment="1">
      <alignment horizontal="distributed" vertical="center" shrinkToFit="1"/>
    </xf>
    <xf numFmtId="0" fontId="17" fillId="34" borderId="67" xfId="0" applyFont="1" applyFill="1" applyBorder="1" applyAlignment="1">
      <alignment horizontal="center" vertical="center" shrinkToFit="1"/>
    </xf>
    <xf numFmtId="0" fontId="17" fillId="34" borderId="153" xfId="0" applyFont="1" applyFill="1" applyBorder="1" applyAlignment="1">
      <alignment horizontal="center" vertical="center" shrinkToFit="1"/>
    </xf>
    <xf numFmtId="0" fontId="17" fillId="0" borderId="97" xfId="0" applyFont="1" applyFill="1" applyBorder="1" applyAlignment="1">
      <alignment horizontal="distributed" vertical="center" shrinkToFit="1"/>
    </xf>
    <xf numFmtId="0" fontId="17" fillId="0" borderId="169" xfId="0" applyFont="1" applyFill="1" applyBorder="1" applyAlignment="1">
      <alignment horizontal="distributed" vertical="center" shrinkToFit="1"/>
    </xf>
    <xf numFmtId="0" fontId="17" fillId="0" borderId="150" xfId="0" applyFont="1" applyBorder="1" applyAlignment="1">
      <alignment vertical="center" textRotation="255" shrinkToFit="1"/>
    </xf>
    <xf numFmtId="0" fontId="0" fillId="0" borderId="168" xfId="0" applyBorder="1" applyAlignment="1">
      <alignment vertical="center" textRotation="255" shrinkToFit="1"/>
    </xf>
    <xf numFmtId="0" fontId="0" fillId="0" borderId="122" xfId="0" applyBorder="1" applyAlignment="1">
      <alignment vertical="center" textRotation="255" shrinkToFit="1"/>
    </xf>
    <xf numFmtId="0" fontId="19" fillId="0" borderId="0" xfId="0" applyFont="1" applyAlignment="1">
      <alignment horizontal="center" vertical="center"/>
    </xf>
    <xf numFmtId="0" fontId="18" fillId="0" borderId="168" xfId="0" applyFont="1" applyBorder="1" applyAlignment="1">
      <alignment vertical="center" textRotation="255" shrinkToFit="1"/>
    </xf>
    <xf numFmtId="0" fontId="18" fillId="0" borderId="122" xfId="0" applyFont="1" applyBorder="1" applyAlignment="1">
      <alignment vertical="center" textRotation="255" shrinkToFit="1"/>
    </xf>
    <xf numFmtId="0" fontId="17" fillId="0" borderId="97" xfId="0" applyFont="1" applyFill="1" applyBorder="1" applyAlignment="1" applyProtection="1">
      <alignment horizontal="distributed" vertical="center" shrinkToFit="1"/>
      <protection/>
    </xf>
    <xf numFmtId="0" fontId="17" fillId="0" borderId="169" xfId="0" applyFont="1" applyFill="1" applyBorder="1" applyAlignment="1" applyProtection="1">
      <alignment horizontal="distributed" vertical="center" shrinkToFit="1"/>
      <protection/>
    </xf>
    <xf numFmtId="0" fontId="17" fillId="0" borderId="68" xfId="0" applyFont="1" applyFill="1" applyBorder="1" applyAlignment="1">
      <alignment horizontal="distributed" vertical="center" shrinkToFit="1"/>
    </xf>
    <xf numFmtId="0" fontId="17" fillId="0" borderId="73" xfId="0" applyFont="1" applyFill="1" applyBorder="1" applyAlignment="1">
      <alignment horizontal="distributed" vertical="center" shrinkToFit="1"/>
    </xf>
    <xf numFmtId="0" fontId="21" fillId="39" borderId="202" xfId="0" applyFont="1" applyFill="1" applyBorder="1" applyAlignment="1" applyProtection="1">
      <alignment horizontal="center" vertical="center" shrinkToFit="1"/>
      <protection locked="0"/>
    </xf>
    <xf numFmtId="0" fontId="21" fillId="39" borderId="203" xfId="0" applyFont="1" applyFill="1" applyBorder="1" applyAlignment="1" applyProtection="1">
      <alignment horizontal="center" vertical="center" shrinkToFit="1"/>
      <protection locked="0"/>
    </xf>
    <xf numFmtId="0" fontId="17" fillId="39" borderId="97" xfId="0" applyFont="1" applyFill="1" applyBorder="1" applyAlignment="1" applyProtection="1">
      <alignment horizontal="center" vertical="center" shrinkToFit="1"/>
      <protection locked="0"/>
    </xf>
    <xf numFmtId="0" fontId="17" fillId="39" borderId="169" xfId="0" applyFont="1" applyFill="1" applyBorder="1" applyAlignment="1" applyProtection="1">
      <alignment horizontal="center" vertical="center" shrinkToFit="1"/>
      <protection locked="0"/>
    </xf>
    <xf numFmtId="0" fontId="17" fillId="0" borderId="12" xfId="0" applyFont="1" applyBorder="1" applyAlignment="1">
      <alignment horizontal="distributed" vertical="center" shrinkToFit="1"/>
    </xf>
    <xf numFmtId="0" fontId="18" fillId="0" borderId="103" xfId="0" applyFont="1" applyBorder="1" applyAlignment="1">
      <alignment vertical="center" shrinkToFit="1"/>
    </xf>
    <xf numFmtId="0" fontId="23" fillId="37" borderId="11" xfId="0" applyFont="1" applyFill="1" applyBorder="1" applyAlignment="1" applyProtection="1" quotePrefix="1">
      <alignment horizontal="center" vertical="center" shrinkToFit="1"/>
      <protection locked="0"/>
    </xf>
    <xf numFmtId="0" fontId="0" fillId="37" borderId="11" xfId="0" applyFill="1" applyBorder="1" applyAlignment="1" applyProtection="1">
      <alignment horizontal="center" vertical="center" shrinkToFit="1"/>
      <protection locked="0"/>
    </xf>
    <xf numFmtId="0" fontId="17" fillId="0" borderId="102" xfId="0" applyFont="1" applyBorder="1" applyAlignment="1">
      <alignment horizontal="distributed" vertical="center" shrinkToFit="1"/>
    </xf>
    <xf numFmtId="0" fontId="17" fillId="0" borderId="64" xfId="0" applyFont="1" applyBorder="1" applyAlignment="1">
      <alignment horizontal="distributed" vertical="center" shrinkToFit="1"/>
    </xf>
    <xf numFmtId="0" fontId="88" fillId="0" borderId="117" xfId="0" applyFont="1" applyBorder="1" applyAlignment="1">
      <alignment horizontal="distributed" vertical="center" shrinkToFit="1"/>
    </xf>
    <xf numFmtId="0" fontId="87" fillId="0" borderId="26" xfId="0" applyFont="1" applyBorder="1" applyAlignment="1">
      <alignment horizontal="distributed" vertical="center" shrinkToFit="1"/>
    </xf>
    <xf numFmtId="0" fontId="87" fillId="0" borderId="64" xfId="0" applyFont="1" applyBorder="1" applyAlignment="1">
      <alignment horizontal="distributed" vertical="center" shrinkToFit="1"/>
    </xf>
    <xf numFmtId="0" fontId="88" fillId="0" borderId="117" xfId="0" applyFont="1" applyBorder="1" applyAlignment="1">
      <alignment vertical="center" shrinkToFit="1"/>
    </xf>
    <xf numFmtId="0" fontId="87" fillId="0" borderId="26" xfId="0" applyFont="1" applyBorder="1" applyAlignment="1">
      <alignment vertical="center" shrinkToFit="1"/>
    </xf>
    <xf numFmtId="0" fontId="87" fillId="0" borderId="64" xfId="0" applyFont="1" applyBorder="1" applyAlignment="1">
      <alignment vertical="center" shrinkToFit="1"/>
    </xf>
    <xf numFmtId="0" fontId="21" fillId="0" borderId="97" xfId="0" applyFont="1" applyBorder="1" applyAlignment="1">
      <alignment horizontal="distributed" vertical="center"/>
    </xf>
    <xf numFmtId="0" fontId="21" fillId="0" borderId="169" xfId="0" applyFont="1" applyBorder="1" applyAlignment="1">
      <alignment horizontal="distributed" vertical="center"/>
    </xf>
    <xf numFmtId="0" fontId="21" fillId="0" borderId="150" xfId="0" applyFont="1" applyBorder="1" applyAlignment="1">
      <alignment vertical="center" textRotation="255"/>
    </xf>
    <xf numFmtId="0" fontId="0" fillId="0" borderId="168" xfId="0" applyBorder="1" applyAlignment="1">
      <alignment vertical="center" textRotation="255"/>
    </xf>
    <xf numFmtId="0" fontId="0" fillId="0" borderId="122" xfId="0" applyBorder="1" applyAlignment="1">
      <alignment vertical="center" textRotation="255"/>
    </xf>
    <xf numFmtId="0" fontId="21" fillId="0" borderId="168" xfId="0" applyFont="1" applyBorder="1" applyAlignment="1">
      <alignment vertical="center" textRotation="255"/>
    </xf>
    <xf numFmtId="0" fontId="21" fillId="0" borderId="102" xfId="0" applyFont="1" applyBorder="1" applyAlignment="1">
      <alignment horizontal="distributed" vertical="center"/>
    </xf>
    <xf numFmtId="0" fontId="21" fillId="0" borderId="64" xfId="0" applyFont="1" applyBorder="1" applyAlignment="1">
      <alignment horizontal="distributed" vertical="center"/>
    </xf>
    <xf numFmtId="0" fontId="21" fillId="0" borderId="34" xfId="0" applyFont="1" applyBorder="1" applyAlignment="1">
      <alignment horizontal="distributed" vertical="center"/>
    </xf>
    <xf numFmtId="0" fontId="21" fillId="0" borderId="154" xfId="0" applyFont="1" applyBorder="1" applyAlignment="1">
      <alignment horizontal="distributed" vertical="center"/>
    </xf>
    <xf numFmtId="0" fontId="21" fillId="0" borderId="97" xfId="0" applyFont="1" applyBorder="1" applyAlignment="1">
      <alignment horizontal="distributed" vertical="center" shrinkToFit="1"/>
    </xf>
    <xf numFmtId="0" fontId="21" fillId="0" borderId="169" xfId="0" applyFont="1" applyBorder="1" applyAlignment="1">
      <alignment horizontal="distributed" vertical="center" shrinkToFit="1"/>
    </xf>
    <xf numFmtId="0" fontId="21" fillId="0" borderId="24" xfId="0" applyFont="1" applyBorder="1" applyAlignment="1">
      <alignment vertical="center" shrinkToFit="1"/>
    </xf>
    <xf numFmtId="0" fontId="22" fillId="0" borderId="26" xfId="0" applyFont="1" applyBorder="1" applyAlignment="1">
      <alignment vertical="center" shrinkToFit="1"/>
    </xf>
    <xf numFmtId="0" fontId="22" fillId="0" borderId="64" xfId="0" applyFont="1" applyBorder="1" applyAlignment="1">
      <alignment vertical="center" shrinkToFit="1"/>
    </xf>
    <xf numFmtId="0" fontId="21" fillId="0" borderId="97" xfId="0" applyFont="1" applyFill="1" applyBorder="1" applyAlignment="1">
      <alignment horizontal="distributed" vertical="center"/>
    </xf>
    <xf numFmtId="0" fontId="21" fillId="0" borderId="169" xfId="0" applyFont="1" applyFill="1" applyBorder="1" applyAlignment="1">
      <alignment horizontal="distributed" vertical="center"/>
    </xf>
    <xf numFmtId="0" fontId="21" fillId="0" borderId="68" xfId="0" applyFont="1" applyBorder="1" applyAlignment="1">
      <alignment horizontal="distributed" vertical="center"/>
    </xf>
    <xf numFmtId="0" fontId="21" fillId="0" borderId="73" xfId="0" applyFont="1" applyBorder="1" applyAlignment="1">
      <alignment horizontal="distributed" vertical="center"/>
    </xf>
    <xf numFmtId="176" fontId="22" fillId="33" borderId="23" xfId="0" applyNumberFormat="1" applyFont="1" applyFill="1" applyBorder="1" applyAlignment="1" applyProtection="1">
      <alignment horizontal="center" vertical="center" shrinkToFit="1"/>
      <protection locked="0"/>
    </xf>
    <xf numFmtId="176" fontId="22" fillId="33" borderId="22" xfId="0" applyNumberFormat="1" applyFont="1" applyFill="1" applyBorder="1" applyAlignment="1" applyProtection="1">
      <alignment horizontal="center" vertical="center" shrinkToFit="1"/>
      <protection locked="0"/>
    </xf>
    <xf numFmtId="0" fontId="21" fillId="0" borderId="67" xfId="0" applyFont="1" applyBorder="1" applyAlignment="1">
      <alignment horizontal="distributed" vertical="center"/>
    </xf>
    <xf numFmtId="0" fontId="21" fillId="0" borderId="153" xfId="0" applyFont="1" applyBorder="1" applyAlignment="1">
      <alignment horizontal="distributed" vertical="center"/>
    </xf>
    <xf numFmtId="0" fontId="21" fillId="0" borderId="117" xfId="0" applyFont="1" applyBorder="1" applyAlignment="1">
      <alignment vertical="center" shrinkToFit="1"/>
    </xf>
    <xf numFmtId="0" fontId="18" fillId="0" borderId="150" xfId="0" applyFont="1" applyBorder="1" applyAlignment="1">
      <alignment vertical="center" textRotation="255"/>
    </xf>
    <xf numFmtId="0" fontId="18" fillId="0" borderId="168" xfId="0" applyFont="1" applyBorder="1" applyAlignment="1">
      <alignment vertical="center" textRotation="255"/>
    </xf>
    <xf numFmtId="0" fontId="18" fillId="0" borderId="122" xfId="0" applyFont="1" applyBorder="1" applyAlignment="1">
      <alignment vertical="center" textRotation="255"/>
    </xf>
    <xf numFmtId="0" fontId="21" fillId="0" borderId="97" xfId="0" applyFont="1" applyBorder="1" applyAlignment="1">
      <alignment vertical="center" shrinkToFit="1"/>
    </xf>
    <xf numFmtId="0" fontId="21" fillId="0" borderId="169" xfId="0" applyFont="1" applyBorder="1" applyAlignment="1">
      <alignment vertical="center" shrinkToFit="1"/>
    </xf>
    <xf numFmtId="0" fontId="22" fillId="0" borderId="71" xfId="0" applyFont="1" applyBorder="1" applyAlignment="1">
      <alignment vertical="center" shrinkToFit="1"/>
    </xf>
    <xf numFmtId="0" fontId="22" fillId="0" borderId="94" xfId="0" applyFont="1" applyBorder="1" applyAlignment="1">
      <alignment vertical="center" shrinkToFit="1"/>
    </xf>
    <xf numFmtId="0" fontId="20" fillId="0" borderId="0" xfId="0" applyFont="1" applyBorder="1" applyAlignment="1">
      <alignment vertical="center"/>
    </xf>
    <xf numFmtId="0" fontId="21" fillId="0" borderId="26" xfId="0" applyFont="1" applyBorder="1" applyAlignment="1">
      <alignment vertical="center" shrinkToFit="1"/>
    </xf>
    <xf numFmtId="191" fontId="9" fillId="37" borderId="108" xfId="0" applyNumberFormat="1" applyFont="1" applyFill="1" applyBorder="1" applyAlignment="1" applyProtection="1">
      <alignment horizontal="center" vertical="center" shrinkToFit="1"/>
      <protection locked="0"/>
    </xf>
    <xf numFmtId="191" fontId="9" fillId="37" borderId="85" xfId="0" applyNumberFormat="1" applyFont="1" applyFill="1" applyBorder="1" applyAlignment="1" applyProtection="1">
      <alignment horizontal="center" vertical="center" shrinkToFit="1"/>
      <protection locked="0"/>
    </xf>
    <xf numFmtId="191" fontId="9" fillId="33" borderId="109" xfId="0" applyNumberFormat="1" applyFont="1" applyFill="1" applyBorder="1" applyAlignment="1" applyProtection="1">
      <alignment horizontal="center" vertical="center" shrinkToFit="1"/>
      <protection locked="0"/>
    </xf>
    <xf numFmtId="191" fontId="9" fillId="33" borderId="61" xfId="0" applyNumberFormat="1" applyFont="1" applyFill="1" applyBorder="1" applyAlignment="1" applyProtection="1">
      <alignment horizontal="center" vertical="center" shrinkToFit="1"/>
      <protection locked="0"/>
    </xf>
    <xf numFmtId="191" fontId="9" fillId="33" borderId="114" xfId="0" applyNumberFormat="1" applyFont="1" applyFill="1" applyBorder="1" applyAlignment="1" applyProtection="1">
      <alignment horizontal="center" vertical="center" shrinkToFit="1"/>
      <protection locked="0"/>
    </xf>
    <xf numFmtId="191" fontId="9" fillId="33" borderId="76" xfId="0" applyNumberFormat="1" applyFont="1" applyFill="1" applyBorder="1" applyAlignment="1" applyProtection="1">
      <alignment horizontal="center" vertical="center" shrinkToFit="1"/>
      <protection locked="0"/>
    </xf>
    <xf numFmtId="0" fontId="9" fillId="33" borderId="79" xfId="0" applyFont="1" applyFill="1" applyBorder="1" applyAlignment="1" applyProtection="1">
      <alignment horizontal="center" vertical="center" shrinkToFit="1"/>
      <protection locked="0"/>
    </xf>
    <xf numFmtId="0" fontId="9" fillId="33" borderId="55" xfId="0" applyFont="1" applyFill="1" applyBorder="1" applyAlignment="1" applyProtection="1">
      <alignment horizontal="center" vertical="center" shrinkToFit="1"/>
      <protection locked="0"/>
    </xf>
    <xf numFmtId="191" fontId="90" fillId="37" borderId="108" xfId="0" applyNumberFormat="1" applyFont="1" applyFill="1" applyBorder="1" applyAlignment="1" applyProtection="1">
      <alignment horizontal="center" vertical="center" shrinkToFit="1"/>
      <protection locked="0"/>
    </xf>
    <xf numFmtId="191" fontId="90" fillId="37" borderId="85" xfId="0" applyNumberFormat="1" applyFont="1" applyFill="1" applyBorder="1" applyAlignment="1" applyProtection="1">
      <alignment horizontal="center" vertical="center" shrinkToFit="1"/>
      <protection locked="0"/>
    </xf>
    <xf numFmtId="191" fontId="9" fillId="33" borderId="113" xfId="0" applyNumberFormat="1" applyFont="1" applyFill="1" applyBorder="1" applyAlignment="1" applyProtection="1">
      <alignment horizontal="center" vertical="center" shrinkToFit="1"/>
      <protection locked="0"/>
    </xf>
    <xf numFmtId="191" fontId="9" fillId="33" borderId="60" xfId="0" applyNumberFormat="1" applyFont="1" applyFill="1" applyBorder="1" applyAlignment="1" applyProtection="1">
      <alignment horizontal="center" vertical="center" shrinkToFit="1"/>
      <protection locked="0"/>
    </xf>
    <xf numFmtId="0" fontId="9" fillId="33" borderId="185" xfId="0" applyFont="1" applyFill="1" applyBorder="1" applyAlignment="1" applyProtection="1">
      <alignment horizontal="center" vertical="center" shrinkToFit="1"/>
      <protection locked="0"/>
    </xf>
    <xf numFmtId="0" fontId="9" fillId="33" borderId="40" xfId="0" applyFont="1" applyFill="1" applyBorder="1" applyAlignment="1" applyProtection="1">
      <alignment horizontal="center" vertical="center" shrinkToFit="1"/>
      <protection locked="0"/>
    </xf>
    <xf numFmtId="0" fontId="9" fillId="0" borderId="204"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191" fontId="9" fillId="37" borderId="182" xfId="0" applyNumberFormat="1" applyFont="1" applyFill="1" applyBorder="1" applyAlignment="1" applyProtection="1">
      <alignment horizontal="center" vertical="center" shrinkToFit="1"/>
      <protection locked="0"/>
    </xf>
    <xf numFmtId="191" fontId="9" fillId="37" borderId="89" xfId="0" applyNumberFormat="1" applyFont="1" applyFill="1" applyBorder="1" applyAlignment="1" applyProtection="1">
      <alignment horizontal="center" vertical="center" shrinkToFit="1"/>
      <protection locked="0"/>
    </xf>
    <xf numFmtId="178" fontId="7" fillId="0" borderId="26" xfId="0" applyNumberFormat="1" applyFont="1" applyBorder="1" applyAlignment="1" applyProtection="1">
      <alignment horizontal="left" vertical="center" shrinkToFit="1"/>
      <protection/>
    </xf>
    <xf numFmtId="178" fontId="7" fillId="0" borderId="64" xfId="0" applyNumberFormat="1" applyFont="1" applyBorder="1" applyAlignment="1" applyProtection="1">
      <alignment horizontal="left" vertical="center" shrinkToFit="1"/>
      <protection/>
    </xf>
    <xf numFmtId="0" fontId="9" fillId="0" borderId="24" xfId="0" applyFont="1" applyBorder="1" applyAlignment="1" applyProtection="1">
      <alignment horizontal="distributed" vertical="center" shrinkToFit="1"/>
      <protection/>
    </xf>
    <xf numFmtId="0" fontId="0" fillId="0" borderId="71" xfId="0" applyBorder="1" applyAlignment="1" applyProtection="1">
      <alignment horizontal="distributed" vertical="center" shrinkToFit="1"/>
      <protection/>
    </xf>
    <xf numFmtId="0" fontId="9" fillId="0" borderId="83" xfId="0" applyFont="1" applyBorder="1" applyAlignment="1" applyProtection="1">
      <alignment horizontal="distributed" vertical="center" shrinkToFit="1"/>
      <protection/>
    </xf>
    <xf numFmtId="0" fontId="9" fillId="0" borderId="43" xfId="0" applyFont="1" applyBorder="1" applyAlignment="1" applyProtection="1">
      <alignment horizontal="distributed" vertical="center" shrinkToFit="1"/>
      <protection/>
    </xf>
    <xf numFmtId="0" fontId="9" fillId="0" borderId="76" xfId="0" applyFont="1" applyBorder="1" applyAlignment="1" applyProtection="1">
      <alignment horizontal="distributed" vertical="center" shrinkToFit="1"/>
      <protection/>
    </xf>
    <xf numFmtId="178" fontId="7" fillId="0" borderId="97" xfId="0" applyNumberFormat="1" applyFont="1" applyBorder="1" applyAlignment="1" applyProtection="1">
      <alignment vertical="center" shrinkToFit="1"/>
      <protection/>
    </xf>
    <xf numFmtId="178" fontId="7" fillId="0" borderId="169" xfId="0" applyNumberFormat="1" applyFont="1" applyBorder="1" applyAlignment="1" applyProtection="1">
      <alignment vertical="center" shrinkToFit="1"/>
      <protection/>
    </xf>
    <xf numFmtId="0" fontId="9" fillId="33" borderId="72" xfId="0" applyFont="1" applyFill="1" applyBorder="1" applyAlignment="1" applyProtection="1">
      <alignment horizontal="center" vertical="center" shrinkToFit="1"/>
      <protection locked="0"/>
    </xf>
    <xf numFmtId="0" fontId="0" fillId="33" borderId="68" xfId="0" applyFont="1" applyFill="1" applyBorder="1" applyAlignment="1" applyProtection="1">
      <alignment horizontal="center" vertical="center" shrinkToFit="1"/>
      <protection locked="0"/>
    </xf>
    <xf numFmtId="0" fontId="9" fillId="33" borderId="41" xfId="0" applyFont="1" applyFill="1" applyBorder="1" applyAlignment="1" applyProtection="1">
      <alignment horizontal="center" vertical="center" shrinkToFit="1"/>
      <protection locked="0"/>
    </xf>
    <xf numFmtId="0" fontId="0" fillId="33" borderId="97" xfId="0" applyFont="1" applyFill="1" applyBorder="1" applyAlignment="1" applyProtection="1">
      <alignment horizontal="center" vertical="center" shrinkToFit="1"/>
      <protection locked="0"/>
    </xf>
    <xf numFmtId="0" fontId="9" fillId="0" borderId="71" xfId="0" applyFont="1" applyBorder="1" applyAlignment="1" applyProtection="1">
      <alignment horizontal="distributed" vertical="center" shrinkToFit="1"/>
      <protection/>
    </xf>
    <xf numFmtId="0" fontId="12" fillId="0" borderId="0" xfId="0" applyFont="1" applyBorder="1" applyAlignment="1" applyProtection="1">
      <alignment vertical="center"/>
      <protection/>
    </xf>
    <xf numFmtId="0" fontId="37" fillId="0" borderId="0" xfId="0" applyFont="1" applyFill="1" applyBorder="1" applyAlignment="1" applyProtection="1">
      <alignment shrinkToFit="1"/>
      <protection locked="0"/>
    </xf>
    <xf numFmtId="0" fontId="9" fillId="0" borderId="0" xfId="0" applyFont="1" applyFill="1" applyBorder="1" applyAlignment="1" applyProtection="1">
      <alignment shrinkToFit="1"/>
      <protection locked="0"/>
    </xf>
    <xf numFmtId="0" fontId="37" fillId="0" borderId="96"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63" xfId="0" applyFont="1" applyBorder="1" applyAlignment="1" applyProtection="1">
      <alignment horizontal="distributed" vertical="center"/>
      <protection/>
    </xf>
    <xf numFmtId="0" fontId="9" fillId="0" borderId="96" xfId="0" applyFont="1" applyBorder="1" applyAlignment="1" applyProtection="1">
      <alignment horizontal="distributed" vertical="center"/>
      <protection/>
    </xf>
    <xf numFmtId="0" fontId="37" fillId="0" borderId="0" xfId="0" applyFont="1" applyBorder="1" applyAlignment="1" applyProtection="1">
      <alignment horizontal="distributed" vertical="center"/>
      <protection/>
    </xf>
    <xf numFmtId="0" fontId="9" fillId="0" borderId="70" xfId="0" applyFont="1" applyBorder="1" applyAlignment="1" applyProtection="1">
      <alignment horizontal="distributed" vertical="center"/>
      <protection/>
    </xf>
    <xf numFmtId="0" fontId="0" fillId="0" borderId="0" xfId="0" applyAlignment="1" applyProtection="1">
      <alignment horizontal="distributed"/>
      <protection/>
    </xf>
    <xf numFmtId="0" fontId="0" fillId="0" borderId="0" xfId="0" applyAlignment="1" applyProtection="1">
      <alignment/>
      <protection/>
    </xf>
    <xf numFmtId="0" fontId="9" fillId="33" borderId="194" xfId="0" applyFont="1" applyFill="1" applyBorder="1" applyAlignment="1" applyProtection="1">
      <alignment horizontal="center" vertical="center" shrinkToFit="1"/>
      <protection locked="0"/>
    </xf>
    <xf numFmtId="0" fontId="9" fillId="33" borderId="101" xfId="0" applyFont="1" applyFill="1" applyBorder="1" applyAlignment="1" applyProtection="1">
      <alignment horizontal="center" vertical="center" shrinkToFit="1"/>
      <protection locked="0"/>
    </xf>
    <xf numFmtId="0" fontId="9" fillId="33" borderId="78" xfId="0" applyFont="1" applyFill="1" applyBorder="1" applyAlignment="1" applyProtection="1">
      <alignment horizontal="center" vertical="center" shrinkToFit="1"/>
      <protection locked="0"/>
    </xf>
    <xf numFmtId="0" fontId="0" fillId="33" borderId="67" xfId="0" applyFont="1" applyFill="1" applyBorder="1" applyAlignment="1" applyProtection="1">
      <alignment horizontal="center" vertical="center" shrinkToFit="1"/>
      <protection locked="0"/>
    </xf>
    <xf numFmtId="0" fontId="9" fillId="33" borderId="97" xfId="0" applyFont="1" applyFill="1" applyBorder="1" applyAlignment="1" applyProtection="1">
      <alignment horizontal="center" vertical="center" shrinkToFit="1"/>
      <protection locked="0"/>
    </xf>
    <xf numFmtId="0" fontId="9" fillId="33" borderId="83" xfId="0" applyFont="1" applyFill="1" applyBorder="1" applyAlignment="1" applyProtection="1">
      <alignment horizontal="center" vertical="center" shrinkToFit="1"/>
      <protection locked="0"/>
    </xf>
    <xf numFmtId="0" fontId="9" fillId="33" borderId="43" xfId="0" applyFont="1" applyFill="1" applyBorder="1" applyAlignment="1" applyProtection="1">
      <alignment horizontal="center" vertical="center" shrinkToFit="1"/>
      <protection locked="0"/>
    </xf>
    <xf numFmtId="0" fontId="9" fillId="0" borderId="40" xfId="0" applyFont="1" applyFill="1" applyBorder="1" applyAlignment="1" applyProtection="1">
      <alignment vertical="center" shrinkToFit="1"/>
      <protection locked="0"/>
    </xf>
    <xf numFmtId="0" fontId="0" fillId="0" borderId="40" xfId="0" applyFill="1" applyBorder="1" applyAlignment="1" applyProtection="1">
      <alignment vertical="center" shrinkToFit="1"/>
      <protection locked="0"/>
    </xf>
    <xf numFmtId="0" fontId="0" fillId="0" borderId="169" xfId="0" applyFill="1" applyBorder="1" applyAlignment="1" applyProtection="1">
      <alignment vertical="center" shrinkToFit="1"/>
      <protection locked="0"/>
    </xf>
    <xf numFmtId="0" fontId="0" fillId="33" borderId="40" xfId="0" applyFont="1" applyFill="1" applyBorder="1" applyAlignment="1" applyProtection="1">
      <alignment horizontal="center" vertical="center" shrinkToFit="1"/>
      <protection locked="0"/>
    </xf>
    <xf numFmtId="0" fontId="9" fillId="33" borderId="119" xfId="0" applyFont="1" applyFill="1" applyBorder="1" applyAlignment="1" applyProtection="1">
      <alignment horizontal="center" vertical="center" shrinkToFit="1"/>
      <protection locked="0"/>
    </xf>
    <xf numFmtId="0" fontId="0" fillId="33" borderId="44" xfId="0" applyFont="1" applyFill="1" applyBorder="1" applyAlignment="1" applyProtection="1">
      <alignment horizontal="center" vertical="center" shrinkToFit="1"/>
      <protection locked="0"/>
    </xf>
    <xf numFmtId="0" fontId="9" fillId="0" borderId="97" xfId="0" applyFont="1" applyBorder="1" applyAlignment="1" applyProtection="1">
      <alignment horizontal="distributed" vertical="center"/>
      <protection/>
    </xf>
    <xf numFmtId="0" fontId="9" fillId="0" borderId="85" xfId="0" applyFont="1" applyBorder="1" applyAlignment="1" applyProtection="1">
      <alignment horizontal="distributed" vertical="center"/>
      <protection/>
    </xf>
    <xf numFmtId="0" fontId="9" fillId="37" borderId="40" xfId="0" applyFont="1" applyFill="1" applyBorder="1" applyAlignment="1" applyProtection="1">
      <alignment vertical="center" shrinkToFit="1"/>
      <protection locked="0"/>
    </xf>
    <xf numFmtId="0" fontId="0" fillId="37" borderId="40" xfId="0" applyFill="1" applyBorder="1" applyAlignment="1" applyProtection="1">
      <alignment vertical="center" shrinkToFit="1"/>
      <protection locked="0"/>
    </xf>
    <xf numFmtId="0" fontId="0" fillId="37" borderId="169" xfId="0" applyFill="1" applyBorder="1" applyAlignment="1" applyProtection="1">
      <alignment vertical="center" shrinkToFit="1"/>
      <protection locked="0"/>
    </xf>
    <xf numFmtId="0" fontId="12" fillId="0" borderId="97" xfId="0" applyFont="1" applyBorder="1" applyAlignment="1" applyProtection="1">
      <alignment horizontal="distributed" vertical="center"/>
      <protection/>
    </xf>
    <xf numFmtId="0" fontId="9" fillId="0" borderId="24" xfId="0" applyFont="1" applyBorder="1" applyAlignment="1" applyProtection="1">
      <alignment horizontal="distributed" vertical="center"/>
      <protection/>
    </xf>
    <xf numFmtId="0" fontId="9" fillId="0" borderId="71" xfId="0" applyFont="1" applyBorder="1" applyAlignment="1" applyProtection="1">
      <alignment horizontal="distributed" vertical="center"/>
      <protection/>
    </xf>
    <xf numFmtId="0" fontId="9" fillId="0" borderId="22" xfId="0" applyFont="1" applyBorder="1" applyAlignment="1" applyProtection="1">
      <alignment horizontal="distributed" vertical="center"/>
      <protection/>
    </xf>
    <xf numFmtId="0" fontId="9" fillId="0" borderId="23" xfId="0" applyFont="1" applyBorder="1" applyAlignment="1" applyProtection="1">
      <alignment horizontal="distributed" vertical="center" shrinkToFit="1"/>
      <protection/>
    </xf>
    <xf numFmtId="0" fontId="9" fillId="0" borderId="22" xfId="0" applyFont="1" applyBorder="1" applyAlignment="1" applyProtection="1">
      <alignment horizontal="distributed" vertical="center" shrinkToFit="1"/>
      <protection/>
    </xf>
    <xf numFmtId="0" fontId="0" fillId="33" borderId="44" xfId="0" applyFill="1" applyBorder="1" applyAlignment="1" applyProtection="1">
      <alignment vertical="center" shrinkToFit="1"/>
      <protection locked="0"/>
    </xf>
    <xf numFmtId="0" fontId="0" fillId="33" borderId="154" xfId="0" applyFill="1" applyBorder="1" applyAlignment="1" applyProtection="1">
      <alignment vertical="center" shrinkToFit="1"/>
      <protection locked="0"/>
    </xf>
    <xf numFmtId="0" fontId="9" fillId="0" borderId="94" xfId="0" applyFont="1" applyBorder="1" applyAlignment="1" applyProtection="1">
      <alignment horizontal="distributed" vertical="center" shrinkToFit="1"/>
      <protection/>
    </xf>
    <xf numFmtId="0" fontId="9" fillId="0" borderId="123" xfId="0" applyFont="1" applyBorder="1" applyAlignment="1" applyProtection="1">
      <alignment horizontal="distributed" vertical="center" shrinkToFit="1"/>
      <protection/>
    </xf>
    <xf numFmtId="178" fontId="9" fillId="33" borderId="34" xfId="0" applyNumberFormat="1" applyFont="1" applyFill="1" applyBorder="1" applyAlignment="1" applyProtection="1">
      <alignment vertical="center" shrinkToFit="1"/>
      <protection locked="0"/>
    </xf>
    <xf numFmtId="178" fontId="0" fillId="33" borderId="60" xfId="0" applyNumberFormat="1" applyFill="1" applyBorder="1" applyAlignment="1" applyProtection="1">
      <alignment vertical="center" shrinkToFit="1"/>
      <protection locked="0"/>
    </xf>
    <xf numFmtId="178" fontId="7" fillId="0" borderId="34" xfId="0" applyNumberFormat="1" applyFont="1" applyBorder="1" applyAlignment="1" applyProtection="1">
      <alignment vertical="center" shrinkToFit="1"/>
      <protection/>
    </xf>
    <xf numFmtId="178" fontId="7" fillId="0" borderId="44" xfId="0" applyNumberFormat="1" applyFont="1" applyBorder="1" applyAlignment="1" applyProtection="1">
      <alignment vertical="center" shrinkToFit="1"/>
      <protection/>
    </xf>
    <xf numFmtId="178" fontId="7" fillId="0" borderId="154" xfId="0" applyNumberFormat="1" applyFont="1" applyBorder="1" applyAlignment="1" applyProtection="1">
      <alignment vertical="center" shrinkToFit="1"/>
      <protection/>
    </xf>
    <xf numFmtId="178" fontId="7" fillId="0" borderId="40" xfId="0" applyNumberFormat="1" applyFont="1" applyBorder="1" applyAlignment="1" applyProtection="1">
      <alignment vertical="center" shrinkToFit="1"/>
      <protection/>
    </xf>
    <xf numFmtId="176" fontId="7" fillId="37" borderId="26" xfId="0" applyNumberFormat="1" applyFont="1" applyFill="1" applyBorder="1" applyAlignment="1" applyProtection="1">
      <alignment horizontal="right" vertical="center" shrinkToFit="1"/>
      <protection/>
    </xf>
    <xf numFmtId="0" fontId="9" fillId="0" borderId="0" xfId="0" applyFont="1" applyBorder="1" applyAlignment="1" applyProtection="1">
      <alignment vertical="center"/>
      <protection/>
    </xf>
    <xf numFmtId="178" fontId="9" fillId="33" borderId="97" xfId="0" applyNumberFormat="1" applyFont="1" applyFill="1" applyBorder="1" applyAlignment="1" applyProtection="1">
      <alignment vertical="center" shrinkToFit="1"/>
      <protection locked="0"/>
    </xf>
    <xf numFmtId="178" fontId="9" fillId="33" borderId="85" xfId="0" applyNumberFormat="1" applyFont="1" applyFill="1" applyBorder="1" applyAlignment="1" applyProtection="1">
      <alignment vertical="center" shrinkToFit="1"/>
      <protection locked="0"/>
    </xf>
    <xf numFmtId="0" fontId="14" fillId="0" borderId="96" xfId="0" applyFont="1" applyBorder="1" applyAlignment="1" applyProtection="1">
      <alignment horizontal="distributed" vertical="center" shrinkToFit="1"/>
      <protection/>
    </xf>
    <xf numFmtId="0" fontId="9" fillId="0" borderId="63" xfId="0" applyFont="1" applyBorder="1" applyAlignment="1" applyProtection="1">
      <alignment horizontal="distributed" vertical="center" shrinkToFit="1"/>
      <protection/>
    </xf>
    <xf numFmtId="0" fontId="9" fillId="0" borderId="34" xfId="0" applyFont="1" applyBorder="1" applyAlignment="1" applyProtection="1">
      <alignment horizontal="distributed" vertical="center"/>
      <protection/>
    </xf>
    <xf numFmtId="0" fontId="9" fillId="0" borderId="60" xfId="0" applyFont="1" applyBorder="1" applyAlignment="1" applyProtection="1">
      <alignment horizontal="distributed" vertical="center"/>
      <protection/>
    </xf>
    <xf numFmtId="0" fontId="12" fillId="0" borderId="20" xfId="0" applyFont="1" applyBorder="1" applyAlignment="1" applyProtection="1">
      <alignment horizontal="distributed" vertical="center" shrinkToFit="1"/>
      <protection/>
    </xf>
    <xf numFmtId="0" fontId="12" fillId="0" borderId="21" xfId="0" applyFont="1" applyBorder="1" applyAlignment="1" applyProtection="1">
      <alignment horizontal="distributed" vertical="center" shrinkToFit="1"/>
      <protection/>
    </xf>
    <xf numFmtId="178" fontId="9" fillId="33" borderId="87" xfId="0" applyNumberFormat="1" applyFont="1" applyFill="1" applyBorder="1" applyAlignment="1" applyProtection="1">
      <alignment vertical="center" shrinkToFit="1"/>
      <protection locked="0"/>
    </xf>
    <xf numFmtId="178" fontId="0" fillId="33" borderId="76" xfId="0" applyNumberFormat="1" applyFill="1" applyBorder="1" applyAlignment="1" applyProtection="1">
      <alignment vertical="center" shrinkToFit="1"/>
      <protection locked="0"/>
    </xf>
    <xf numFmtId="178" fontId="7" fillId="0" borderId="87" xfId="0" applyNumberFormat="1" applyFont="1" applyBorder="1" applyAlignment="1" applyProtection="1">
      <alignment vertical="center" shrinkToFit="1"/>
      <protection/>
    </xf>
    <xf numFmtId="178" fontId="7" fillId="0" borderId="43" xfId="0" applyNumberFormat="1" applyFont="1" applyBorder="1" applyAlignment="1" applyProtection="1">
      <alignment vertical="center" shrinkToFit="1"/>
      <protection/>
    </xf>
    <xf numFmtId="178" fontId="7" fillId="0" borderId="102" xfId="0" applyNumberFormat="1" applyFont="1" applyBorder="1" applyAlignment="1" applyProtection="1">
      <alignment vertical="center" shrinkToFit="1"/>
      <protection/>
    </xf>
    <xf numFmtId="178" fontId="7" fillId="0" borderId="64" xfId="0" applyNumberFormat="1" applyFont="1" applyBorder="1" applyAlignment="1" applyProtection="1">
      <alignment vertical="center" shrinkToFit="1"/>
      <protection/>
    </xf>
    <xf numFmtId="178" fontId="7" fillId="0" borderId="68" xfId="0" applyNumberFormat="1" applyFont="1" applyBorder="1" applyAlignment="1" applyProtection="1">
      <alignment vertical="center" shrinkToFit="1"/>
      <protection/>
    </xf>
    <xf numFmtId="178" fontId="7" fillId="0" borderId="73" xfId="0" applyNumberFormat="1" applyFont="1" applyBorder="1" applyAlignment="1" applyProtection="1">
      <alignment vertical="center" shrinkToFit="1"/>
      <protection/>
    </xf>
    <xf numFmtId="0" fontId="9" fillId="0" borderId="16" xfId="0" applyFont="1" applyBorder="1" applyAlignment="1" applyProtection="1">
      <alignment horizontal="center" vertical="center" textRotation="255" shrinkToFit="1"/>
      <protection/>
    </xf>
    <xf numFmtId="0" fontId="9" fillId="0" borderId="13" xfId="0" applyFont="1" applyBorder="1" applyAlignment="1" applyProtection="1">
      <alignment horizontal="center" vertical="center" textRotation="255" shrinkToFit="1"/>
      <protection/>
    </xf>
    <xf numFmtId="0" fontId="9" fillId="0" borderId="15" xfId="0" applyFont="1" applyBorder="1" applyAlignment="1" applyProtection="1">
      <alignment horizontal="center" vertical="center" textRotation="255" shrinkToFit="1"/>
      <protection/>
    </xf>
    <xf numFmtId="0" fontId="9" fillId="0" borderId="28" xfId="0" applyFont="1" applyBorder="1" applyAlignment="1" applyProtection="1">
      <alignment vertical="center" textRotation="255"/>
      <protection/>
    </xf>
    <xf numFmtId="0" fontId="9" fillId="0" borderId="74" xfId="0" applyFont="1" applyBorder="1" applyAlignment="1" applyProtection="1">
      <alignment vertical="center" textRotation="255"/>
      <protection/>
    </xf>
    <xf numFmtId="0" fontId="9" fillId="0" borderId="31" xfId="0" applyFont="1" applyBorder="1" applyAlignment="1" applyProtection="1">
      <alignment vertical="center" textRotation="255"/>
      <protection/>
    </xf>
    <xf numFmtId="0" fontId="0" fillId="33" borderId="97" xfId="0" applyFill="1" applyBorder="1" applyAlignment="1" applyProtection="1">
      <alignment vertical="center" shrinkToFit="1"/>
      <protection locked="0"/>
    </xf>
    <xf numFmtId="3" fontId="9" fillId="0" borderId="205" xfId="0" applyNumberFormat="1" applyFont="1" applyBorder="1" applyAlignment="1" applyProtection="1">
      <alignment horizontal="center" vertical="center" shrinkToFit="1"/>
      <protection/>
    </xf>
    <xf numFmtId="0" fontId="9" fillId="0" borderId="206" xfId="0" applyFont="1" applyBorder="1" applyAlignment="1" applyProtection="1">
      <alignment horizontal="center" vertical="center" shrinkToFit="1"/>
      <protection/>
    </xf>
    <xf numFmtId="0" fontId="9" fillId="0" borderId="206" xfId="0" applyFont="1" applyBorder="1" applyAlignment="1" applyProtection="1">
      <alignment vertical="center" shrinkToFit="1"/>
      <protection/>
    </xf>
    <xf numFmtId="0" fontId="9" fillId="0" borderId="200" xfId="0" applyFont="1" applyBorder="1" applyAlignment="1" applyProtection="1">
      <alignment vertical="center" shrinkToFit="1"/>
      <protection/>
    </xf>
    <xf numFmtId="0" fontId="9" fillId="33" borderId="111" xfId="0" applyFont="1" applyFill="1" applyBorder="1" applyAlignment="1" applyProtection="1">
      <alignment horizontal="center" vertical="center" shrinkToFit="1"/>
      <protection locked="0"/>
    </xf>
    <xf numFmtId="0" fontId="9" fillId="0" borderId="68" xfId="0" applyFont="1" applyBorder="1" applyAlignment="1" applyProtection="1">
      <alignment horizontal="distributed" vertical="center"/>
      <protection/>
    </xf>
    <xf numFmtId="0" fontId="9" fillId="0" borderId="61" xfId="0" applyFont="1" applyBorder="1" applyAlignment="1" applyProtection="1">
      <alignment horizontal="distributed" vertical="center"/>
      <protection/>
    </xf>
    <xf numFmtId="0" fontId="9" fillId="0" borderId="185" xfId="0" applyFont="1" applyBorder="1" applyAlignment="1" applyProtection="1">
      <alignment horizontal="distributed" vertical="distributed"/>
      <protection/>
    </xf>
    <xf numFmtId="0" fontId="9" fillId="0" borderId="40" xfId="0" applyFont="1" applyBorder="1" applyAlignment="1" applyProtection="1">
      <alignment horizontal="distributed" vertical="distributed"/>
      <protection/>
    </xf>
    <xf numFmtId="0" fontId="9" fillId="0" borderId="85" xfId="0" applyFont="1" applyBorder="1" applyAlignment="1" applyProtection="1">
      <alignment horizontal="distributed" vertical="distributed"/>
      <protection/>
    </xf>
    <xf numFmtId="0" fontId="9" fillId="0" borderId="119" xfId="0" applyFont="1" applyBorder="1" applyAlignment="1" applyProtection="1">
      <alignment horizontal="distributed" vertical="center"/>
      <protection/>
    </xf>
    <xf numFmtId="0" fontId="9" fillId="0" borderId="44" xfId="0" applyFont="1" applyBorder="1" applyAlignment="1" applyProtection="1">
      <alignment horizontal="distributed" vertical="center"/>
      <protection/>
    </xf>
    <xf numFmtId="0" fontId="9" fillId="0" borderId="185" xfId="0" applyFont="1" applyBorder="1" applyAlignment="1" applyProtection="1">
      <alignment horizontal="distributed" vertical="center"/>
      <protection/>
    </xf>
    <xf numFmtId="0" fontId="9" fillId="0" borderId="40" xfId="0" applyFont="1" applyBorder="1" applyAlignment="1" applyProtection="1">
      <alignment horizontal="distributed" vertical="center"/>
      <protection/>
    </xf>
    <xf numFmtId="0" fontId="9" fillId="0" borderId="117" xfId="0" applyFont="1" applyBorder="1" applyAlignment="1" applyProtection="1">
      <alignment horizontal="distributed" vertical="center"/>
      <protection/>
    </xf>
    <xf numFmtId="0" fontId="9" fillId="0" borderId="26" xfId="0" applyFont="1" applyBorder="1" applyAlignment="1" applyProtection="1">
      <alignment horizontal="distributed" vertical="center"/>
      <protection/>
    </xf>
    <xf numFmtId="0" fontId="9" fillId="0" borderId="62" xfId="0" applyFont="1" applyBorder="1" applyAlignment="1" applyProtection="1">
      <alignment horizontal="distributed" vertical="center"/>
      <protection/>
    </xf>
    <xf numFmtId="0" fontId="9" fillId="33" borderId="42" xfId="0" applyFont="1" applyFill="1" applyBorder="1" applyAlignment="1" applyProtection="1">
      <alignment horizontal="center" vertical="center" shrinkToFit="1"/>
      <protection locked="0"/>
    </xf>
    <xf numFmtId="0" fontId="9" fillId="33" borderId="87" xfId="0" applyFont="1" applyFill="1" applyBorder="1" applyAlignment="1" applyProtection="1">
      <alignment horizontal="center" vertical="center" shrinkToFit="1"/>
      <protection locked="0"/>
    </xf>
    <xf numFmtId="0" fontId="9" fillId="0" borderId="194" xfId="0" applyFont="1" applyBorder="1" applyAlignment="1" applyProtection="1">
      <alignment horizontal="distributed" vertical="center"/>
      <protection/>
    </xf>
    <xf numFmtId="0" fontId="9" fillId="0" borderId="88" xfId="0" applyFont="1" applyBorder="1" applyAlignment="1" applyProtection="1">
      <alignment horizontal="distributed" vertical="center"/>
      <protection/>
    </xf>
    <xf numFmtId="0" fontId="9" fillId="0" borderId="194" xfId="0" applyFont="1" applyBorder="1" applyAlignment="1" applyProtection="1">
      <alignment vertical="center"/>
      <protection/>
    </xf>
    <xf numFmtId="0" fontId="9" fillId="0" borderId="88" xfId="0" applyFont="1" applyBorder="1" applyAlignment="1" applyProtection="1">
      <alignment vertical="center"/>
      <protection/>
    </xf>
    <xf numFmtId="0" fontId="9" fillId="0" borderId="117" xfId="0" applyFont="1" applyBorder="1" applyAlignment="1" applyProtection="1">
      <alignment vertical="center"/>
      <protection/>
    </xf>
    <xf numFmtId="0" fontId="9" fillId="0" borderId="62" xfId="0" applyFont="1" applyBorder="1" applyAlignment="1" applyProtection="1">
      <alignment vertical="center"/>
      <protection/>
    </xf>
    <xf numFmtId="0" fontId="9" fillId="0" borderId="87" xfId="0" applyFont="1" applyBorder="1" applyAlignment="1" applyProtection="1">
      <alignment horizontal="distributed" vertical="center"/>
      <protection/>
    </xf>
    <xf numFmtId="0" fontId="9" fillId="0" borderId="76" xfId="0" applyFont="1" applyBorder="1" applyAlignment="1" applyProtection="1">
      <alignment horizontal="distributed" vertical="center"/>
      <protection/>
    </xf>
    <xf numFmtId="0" fontId="37" fillId="0" borderId="0" xfId="0" applyFont="1" applyFill="1" applyAlignment="1" applyProtection="1">
      <alignment shrinkToFit="1"/>
      <protection locked="0"/>
    </xf>
    <xf numFmtId="0" fontId="9" fillId="0" borderId="0" xfId="0" applyFont="1" applyFill="1" applyAlignment="1" applyProtection="1">
      <alignment shrinkToFit="1"/>
      <protection locked="0"/>
    </xf>
    <xf numFmtId="0" fontId="37" fillId="0" borderId="10"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9" fillId="0" borderId="59" xfId="0" applyFont="1" applyBorder="1" applyAlignment="1" applyProtection="1">
      <alignment horizontal="distributed" vertical="center"/>
      <protection/>
    </xf>
    <xf numFmtId="0" fontId="37" fillId="0" borderId="11"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189" fontId="9" fillId="33" borderId="34" xfId="0" applyNumberFormat="1" applyFont="1" applyFill="1" applyBorder="1" applyAlignment="1" applyProtection="1">
      <alignment vertical="center" shrinkToFit="1"/>
      <protection locked="0"/>
    </xf>
    <xf numFmtId="189" fontId="0" fillId="33" borderId="60" xfId="0" applyNumberFormat="1" applyFill="1" applyBorder="1" applyAlignment="1" applyProtection="1">
      <alignment vertical="center" shrinkToFit="1"/>
      <protection locked="0"/>
    </xf>
    <xf numFmtId="189" fontId="9" fillId="33" borderId="97" xfId="0" applyNumberFormat="1" applyFont="1" applyFill="1" applyBorder="1" applyAlignment="1" applyProtection="1">
      <alignment vertical="center" shrinkToFit="1"/>
      <protection locked="0"/>
    </xf>
    <xf numFmtId="189" fontId="0" fillId="33" borderId="85" xfId="0" applyNumberFormat="1" applyFill="1" applyBorder="1" applyAlignment="1" applyProtection="1">
      <alignment vertical="center" shrinkToFit="1"/>
      <protection locked="0"/>
    </xf>
    <xf numFmtId="0" fontId="0" fillId="33" borderId="55" xfId="0" applyFont="1" applyFill="1" applyBorder="1" applyAlignment="1" applyProtection="1">
      <alignment horizontal="center" vertical="center" shrinkToFit="1"/>
      <protection locked="0"/>
    </xf>
    <xf numFmtId="0" fontId="9" fillId="33" borderId="44" xfId="0" applyFont="1" applyFill="1" applyBorder="1" applyAlignment="1" applyProtection="1">
      <alignment horizontal="center" vertical="center" shrinkToFit="1"/>
      <protection locked="0"/>
    </xf>
    <xf numFmtId="189" fontId="9" fillId="33" borderId="87" xfId="0" applyNumberFormat="1" applyFont="1" applyFill="1" applyBorder="1" applyAlignment="1" applyProtection="1">
      <alignment vertical="center" shrinkToFit="1"/>
      <protection locked="0"/>
    </xf>
    <xf numFmtId="189" fontId="0" fillId="33" borderId="76" xfId="0" applyNumberFormat="1" applyFill="1" applyBorder="1" applyAlignment="1" applyProtection="1">
      <alignment vertical="center" shrinkToFit="1"/>
      <protection locked="0"/>
    </xf>
    <xf numFmtId="178" fontId="0" fillId="33" borderId="85" xfId="0" applyNumberFormat="1" applyFill="1" applyBorder="1" applyAlignment="1" applyProtection="1">
      <alignment vertical="center" shrinkToFit="1"/>
      <protection locked="0"/>
    </xf>
    <xf numFmtId="0" fontId="90" fillId="33" borderId="185" xfId="0" applyFont="1" applyFill="1" applyBorder="1" applyAlignment="1" applyProtection="1">
      <alignment horizontal="center" vertical="center" shrinkToFit="1"/>
      <protection locked="0"/>
    </xf>
    <xf numFmtId="0" fontId="90" fillId="33" borderId="40" xfId="0" applyFont="1" applyFill="1" applyBorder="1" applyAlignment="1" applyProtection="1">
      <alignment horizontal="center" vertical="center" shrinkToFit="1"/>
      <protection locked="0"/>
    </xf>
    <xf numFmtId="0" fontId="9" fillId="0" borderId="199" xfId="0" applyFont="1" applyBorder="1" applyAlignment="1" applyProtection="1">
      <alignment horizontal="center" vertical="center" shrinkToFit="1"/>
      <protection/>
    </xf>
    <xf numFmtId="0" fontId="9" fillId="0" borderId="207" xfId="0" applyFont="1" applyBorder="1" applyAlignment="1" applyProtection="1">
      <alignment horizontal="center" vertical="center" shrinkToFit="1"/>
      <protection/>
    </xf>
    <xf numFmtId="0" fontId="9" fillId="0" borderId="153" xfId="0" applyFont="1" applyBorder="1" applyAlignment="1" applyProtection="1">
      <alignment horizontal="center" vertical="center" shrinkToFit="1"/>
      <protection/>
    </xf>
    <xf numFmtId="0" fontId="9" fillId="33" borderId="110" xfId="0" applyFont="1" applyFill="1" applyBorder="1" applyAlignment="1" applyProtection="1">
      <alignment horizontal="center" vertical="center" shrinkToFit="1"/>
      <protection locked="0"/>
    </xf>
    <xf numFmtId="176" fontId="9" fillId="33" borderId="114" xfId="0" applyNumberFormat="1" applyFont="1" applyFill="1" applyBorder="1" applyAlignment="1" applyProtection="1">
      <alignment horizontal="center" vertical="center" shrinkToFit="1"/>
      <protection locked="0"/>
    </xf>
    <xf numFmtId="176" fontId="9" fillId="33" borderId="76" xfId="0" applyNumberFormat="1" applyFont="1" applyFill="1" applyBorder="1" applyAlignment="1" applyProtection="1">
      <alignment horizontal="center" vertical="center" shrinkToFit="1"/>
      <protection locked="0"/>
    </xf>
    <xf numFmtId="191" fontId="9" fillId="37" borderId="113" xfId="0" applyNumberFormat="1" applyFont="1" applyFill="1" applyBorder="1" applyAlignment="1" applyProtection="1">
      <alignment horizontal="center" vertical="center" shrinkToFit="1"/>
      <protection locked="0"/>
    </xf>
    <xf numFmtId="191" fontId="9" fillId="37" borderId="60" xfId="0" applyNumberFormat="1" applyFont="1" applyFill="1" applyBorder="1" applyAlignment="1" applyProtection="1">
      <alignment horizontal="center" vertical="center" shrinkToFit="1"/>
      <protection locked="0"/>
    </xf>
    <xf numFmtId="178" fontId="9" fillId="33" borderId="108" xfId="0" applyNumberFormat="1" applyFont="1" applyFill="1" applyBorder="1" applyAlignment="1" applyProtection="1">
      <alignment horizontal="center" vertical="center" shrinkToFit="1"/>
      <protection locked="0"/>
    </xf>
    <xf numFmtId="178" fontId="9" fillId="33" borderId="85" xfId="0" applyNumberFormat="1" applyFont="1" applyFill="1" applyBorder="1" applyAlignment="1" applyProtection="1">
      <alignment horizontal="center" vertical="center" shrinkToFit="1"/>
      <protection locked="0"/>
    </xf>
    <xf numFmtId="178" fontId="9" fillId="33" borderId="182" xfId="0" applyNumberFormat="1" applyFont="1" applyFill="1" applyBorder="1" applyAlignment="1" applyProtection="1">
      <alignment horizontal="center" vertical="center" shrinkToFit="1"/>
      <protection locked="0"/>
    </xf>
    <xf numFmtId="178" fontId="9" fillId="33" borderId="89" xfId="0" applyNumberFormat="1" applyFont="1" applyFill="1" applyBorder="1" applyAlignment="1" applyProtection="1">
      <alignment horizontal="center" vertical="center" shrinkToFit="1"/>
      <protection locked="0"/>
    </xf>
    <xf numFmtId="0" fontId="89" fillId="33" borderId="185" xfId="0" applyFont="1" applyFill="1" applyBorder="1" applyAlignment="1" applyProtection="1">
      <alignment horizontal="center" vertical="center" shrinkToFit="1"/>
      <protection locked="0"/>
    </xf>
    <xf numFmtId="0" fontId="89" fillId="33" borderId="40" xfId="0" applyFont="1" applyFill="1" applyBorder="1" applyAlignment="1" applyProtection="1">
      <alignment horizontal="center" vertical="center" shrinkToFit="1"/>
      <protection locked="0"/>
    </xf>
    <xf numFmtId="191" fontId="89" fillId="37" borderId="113" xfId="0" applyNumberFormat="1" applyFont="1" applyFill="1" applyBorder="1" applyAlignment="1" applyProtection="1">
      <alignment horizontal="center" vertical="center" shrinkToFit="1"/>
      <protection locked="0"/>
    </xf>
    <xf numFmtId="191" fontId="89" fillId="37" borderId="60" xfId="0" applyNumberFormat="1" applyFont="1" applyFill="1" applyBorder="1" applyAlignment="1" applyProtection="1">
      <alignment horizontal="center" vertical="center" shrinkToFit="1"/>
      <protection locked="0"/>
    </xf>
    <xf numFmtId="191" fontId="89" fillId="37" borderId="108" xfId="0" applyNumberFormat="1" applyFont="1" applyFill="1" applyBorder="1" applyAlignment="1" applyProtection="1">
      <alignment horizontal="center" vertical="center" shrinkToFit="1"/>
      <protection locked="0"/>
    </xf>
    <xf numFmtId="191" fontId="89" fillId="37" borderId="85" xfId="0" applyNumberFormat="1" applyFont="1" applyFill="1" applyBorder="1" applyAlignment="1" applyProtection="1">
      <alignment horizontal="center" vertical="center" shrinkToFit="1"/>
      <protection locked="0"/>
    </xf>
    <xf numFmtId="191" fontId="89" fillId="33" borderId="113" xfId="0" applyNumberFormat="1" applyFont="1" applyFill="1" applyBorder="1" applyAlignment="1" applyProtection="1">
      <alignment horizontal="center" vertical="center" shrinkToFit="1"/>
      <protection locked="0"/>
    </xf>
    <xf numFmtId="191" fontId="89" fillId="33" borderId="60" xfId="0" applyNumberFormat="1" applyFont="1" applyFill="1" applyBorder="1" applyAlignment="1" applyProtection="1">
      <alignment horizontal="center" vertical="center" shrinkToFit="1"/>
      <protection locked="0"/>
    </xf>
    <xf numFmtId="191" fontId="9" fillId="37" borderId="114" xfId="0" applyNumberFormat="1" applyFont="1" applyFill="1" applyBorder="1" applyAlignment="1" applyProtection="1">
      <alignment horizontal="center" vertical="center" shrinkToFit="1"/>
      <protection locked="0"/>
    </xf>
    <xf numFmtId="191" fontId="9" fillId="37" borderId="76" xfId="0" applyNumberFormat="1" applyFont="1" applyFill="1" applyBorder="1" applyAlignment="1" applyProtection="1">
      <alignment horizontal="center" vertical="center" shrinkToFit="1"/>
      <protection locked="0"/>
    </xf>
    <xf numFmtId="0" fontId="13" fillId="33" borderId="185" xfId="0" applyFont="1" applyFill="1" applyBorder="1" applyAlignment="1" applyProtection="1">
      <alignment horizontal="center" vertical="center" wrapText="1" shrinkToFit="1"/>
      <protection locked="0"/>
    </xf>
    <xf numFmtId="0" fontId="13" fillId="33" borderId="40" xfId="0" applyFont="1" applyFill="1" applyBorder="1" applyAlignment="1" applyProtection="1">
      <alignment horizontal="center" vertical="center" shrinkToFit="1"/>
      <protection locked="0"/>
    </xf>
    <xf numFmtId="0" fontId="89" fillId="33" borderId="119" xfId="0" applyFont="1" applyFill="1" applyBorder="1" applyAlignment="1" applyProtection="1">
      <alignment horizontal="center" vertical="center" shrinkToFit="1"/>
      <protection locked="0"/>
    </xf>
    <xf numFmtId="0" fontId="89" fillId="33" borderId="44" xfId="0" applyFont="1" applyFill="1" applyBorder="1" applyAlignment="1" applyProtection="1">
      <alignment horizontal="center" vertical="center" shrinkToFit="1"/>
      <protection locked="0"/>
    </xf>
    <xf numFmtId="0" fontId="9" fillId="0" borderId="89" xfId="0" applyFont="1" applyBorder="1" applyAlignment="1" applyProtection="1">
      <alignment horizontal="center" vertical="center" shrinkToFit="1"/>
      <protection/>
    </xf>
    <xf numFmtId="0" fontId="0" fillId="33" borderId="42" xfId="0" applyFont="1" applyFill="1" applyBorder="1" applyAlignment="1" applyProtection="1">
      <alignment horizontal="center" vertical="center" shrinkToFit="1"/>
      <protection locked="0"/>
    </xf>
    <xf numFmtId="0" fontId="0" fillId="33" borderId="87" xfId="0" applyFont="1" applyFill="1" applyBorder="1" applyAlignment="1" applyProtection="1">
      <alignment horizontal="center" vertical="center" shrinkToFit="1"/>
      <protection locked="0"/>
    </xf>
    <xf numFmtId="0" fontId="0" fillId="33" borderId="41" xfId="0" applyFont="1" applyFill="1" applyBorder="1" applyAlignment="1" applyProtection="1">
      <alignment horizontal="center" vertical="center" shrinkToFit="1"/>
      <protection locked="0"/>
    </xf>
    <xf numFmtId="0" fontId="0" fillId="33" borderId="97" xfId="0" applyFont="1" applyFill="1" applyBorder="1" applyAlignment="1" applyProtection="1">
      <alignment horizontal="center" vertical="center" shrinkToFit="1"/>
      <protection locked="0"/>
    </xf>
    <xf numFmtId="0" fontId="0" fillId="33" borderId="121"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center" vertical="center" shrinkToFit="1"/>
      <protection locked="0"/>
    </xf>
    <xf numFmtId="0" fontId="0" fillId="33" borderId="185" xfId="0" applyFont="1" applyFill="1" applyBorder="1" applyAlignment="1" applyProtection="1">
      <alignment horizontal="center" vertical="center" shrinkToFit="1"/>
      <protection locked="0"/>
    </xf>
    <xf numFmtId="0" fontId="0" fillId="33" borderId="40" xfId="0" applyFont="1" applyFill="1" applyBorder="1" applyAlignment="1" applyProtection="1">
      <alignment horizontal="center" vertical="center" shrinkToFit="1"/>
      <protection locked="0"/>
    </xf>
    <xf numFmtId="0" fontId="0" fillId="33" borderId="83" xfId="0" applyFont="1" applyFill="1" applyBorder="1" applyAlignment="1" applyProtection="1">
      <alignment horizontal="center" vertical="center" shrinkToFit="1"/>
      <protection locked="0"/>
    </xf>
    <xf numFmtId="0" fontId="0" fillId="33" borderId="107" xfId="0" applyFont="1" applyFill="1" applyBorder="1" applyAlignment="1" applyProtection="1">
      <alignment horizontal="center" vertical="center" shrinkToFit="1"/>
      <protection locked="0"/>
    </xf>
    <xf numFmtId="0" fontId="0" fillId="33" borderId="119" xfId="0" applyFont="1" applyFill="1" applyBorder="1" applyAlignment="1" applyProtection="1">
      <alignment horizontal="center" vertical="center" shrinkToFit="1"/>
      <protection locked="0"/>
    </xf>
    <xf numFmtId="0" fontId="0" fillId="33" borderId="44" xfId="0" applyFont="1" applyFill="1" applyBorder="1" applyAlignment="1" applyProtection="1">
      <alignment horizontal="center" vertical="center" shrinkToFit="1"/>
      <protection locked="0"/>
    </xf>
    <xf numFmtId="189" fontId="9" fillId="33" borderId="76" xfId="0" applyNumberFormat="1" applyFont="1" applyFill="1" applyBorder="1" applyAlignment="1" applyProtection="1">
      <alignment vertical="center" shrinkToFit="1"/>
      <protection locked="0"/>
    </xf>
    <xf numFmtId="0" fontId="37" fillId="0" borderId="0" xfId="0" applyFont="1" applyFill="1" applyAlignment="1" applyProtection="1">
      <alignment vertical="center" shrinkToFit="1"/>
      <protection locked="0"/>
    </xf>
    <xf numFmtId="0" fontId="9" fillId="0" borderId="0" xfId="0" applyFont="1" applyFill="1" applyAlignment="1" applyProtection="1">
      <alignment vertical="center" shrinkToFit="1"/>
      <protection locked="0"/>
    </xf>
    <xf numFmtId="0" fontId="9" fillId="33" borderId="199" xfId="0" applyFont="1" applyFill="1" applyBorder="1" applyAlignment="1" applyProtection="1">
      <alignment horizontal="center" vertical="center" shrinkToFit="1"/>
      <protection locked="0"/>
    </xf>
    <xf numFmtId="0" fontId="9" fillId="33" borderId="207" xfId="0" applyFont="1" applyFill="1" applyBorder="1" applyAlignment="1" applyProtection="1">
      <alignment horizontal="center" vertical="center" shrinkToFit="1"/>
      <protection locked="0"/>
    </xf>
    <xf numFmtId="0" fontId="9" fillId="33" borderId="121"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center" vertical="center" shrinkToFit="1"/>
      <protection locked="0"/>
    </xf>
    <xf numFmtId="0" fontId="9" fillId="33" borderId="34" xfId="0" applyFont="1" applyFill="1" applyBorder="1" applyAlignment="1" applyProtection="1">
      <alignment horizontal="center" vertical="center" shrinkToFit="1"/>
      <protection locked="0"/>
    </xf>
    <xf numFmtId="0" fontId="9" fillId="33" borderId="107" xfId="0" applyFont="1" applyFill="1" applyBorder="1" applyAlignment="1" applyProtection="1">
      <alignment horizontal="center" vertical="center" shrinkToFit="1"/>
      <protection locked="0"/>
    </xf>
    <xf numFmtId="0" fontId="9" fillId="33" borderId="169" xfId="0" applyFont="1" applyFill="1" applyBorder="1" applyAlignment="1" applyProtection="1">
      <alignment vertical="center" shrinkToFit="1"/>
      <protection locked="0"/>
    </xf>
    <xf numFmtId="189" fontId="9" fillId="33" borderId="85" xfId="0" applyNumberFormat="1" applyFont="1" applyFill="1" applyBorder="1" applyAlignment="1" applyProtection="1">
      <alignment vertical="center" shrinkToFit="1"/>
      <protection locked="0"/>
    </xf>
    <xf numFmtId="0" fontId="0" fillId="33" borderId="44" xfId="0" applyFont="1" applyFill="1" applyBorder="1" applyAlignment="1" applyProtection="1">
      <alignment vertical="center" shrinkToFit="1"/>
      <protection locked="0"/>
    </xf>
    <xf numFmtId="0" fontId="0" fillId="33" borderId="154" xfId="0" applyFont="1" applyFill="1" applyBorder="1" applyAlignment="1" applyProtection="1">
      <alignment vertical="center" shrinkToFit="1"/>
      <protection locked="0"/>
    </xf>
    <xf numFmtId="176" fontId="9" fillId="33" borderId="108" xfId="0" applyNumberFormat="1" applyFont="1" applyFill="1" applyBorder="1" applyAlignment="1" applyProtection="1">
      <alignment horizontal="center" vertical="center" shrinkToFit="1"/>
      <protection locked="0"/>
    </xf>
    <xf numFmtId="176" fontId="9" fillId="33" borderId="85" xfId="0" applyNumberFormat="1" applyFont="1" applyFill="1" applyBorder="1" applyAlignment="1" applyProtection="1">
      <alignment horizontal="center" vertical="center" shrinkToFit="1"/>
      <protection locked="0"/>
    </xf>
    <xf numFmtId="178" fontId="9" fillId="33" borderId="109" xfId="0" applyNumberFormat="1" applyFont="1" applyFill="1" applyBorder="1" applyAlignment="1" applyProtection="1">
      <alignment horizontal="center" vertical="center" shrinkToFit="1"/>
      <protection locked="0"/>
    </xf>
    <xf numFmtId="178" fontId="9" fillId="33" borderId="61" xfId="0" applyNumberFormat="1" applyFont="1" applyFill="1" applyBorder="1" applyAlignment="1" applyProtection="1">
      <alignment horizontal="center" vertical="center" shrinkToFit="1"/>
      <protection locked="0"/>
    </xf>
    <xf numFmtId="0" fontId="17" fillId="0" borderId="86" xfId="0" applyFont="1" applyBorder="1" applyAlignment="1">
      <alignment horizontal="distributed" vertical="center" shrinkToFit="1"/>
    </xf>
    <xf numFmtId="0" fontId="18" fillId="0" borderId="77" xfId="0" applyFont="1" applyBorder="1" applyAlignment="1">
      <alignment vertical="center" shrinkToFit="1"/>
    </xf>
    <xf numFmtId="0" fontId="17" fillId="0" borderId="86" xfId="0" applyFont="1" applyBorder="1" applyAlignment="1">
      <alignment horizontal="center" vertical="center" textRotation="255"/>
    </xf>
    <xf numFmtId="0" fontId="17" fillId="0" borderId="30" xfId="0" applyFont="1" applyBorder="1" applyAlignment="1">
      <alignment horizontal="center" vertical="center" textRotation="255"/>
    </xf>
    <xf numFmtId="0" fontId="17" fillId="0" borderId="77" xfId="0" applyFont="1" applyBorder="1" applyAlignment="1">
      <alignment horizontal="center" vertical="center" textRotation="255"/>
    </xf>
    <xf numFmtId="0" fontId="17" fillId="0" borderId="24" xfId="0" applyFont="1" applyBorder="1" applyAlignment="1">
      <alignment horizontal="center" vertical="center"/>
    </xf>
    <xf numFmtId="0" fontId="17" fillId="0" borderId="71" xfId="0" applyFont="1" applyBorder="1" applyAlignment="1">
      <alignment vertical="center"/>
    </xf>
    <xf numFmtId="0" fontId="17" fillId="0" borderId="94" xfId="0" applyFont="1" applyBorder="1" applyAlignment="1">
      <alignment vertical="center"/>
    </xf>
    <xf numFmtId="0" fontId="17" fillId="0" borderId="24" xfId="0" applyFont="1" applyBorder="1" applyAlignment="1">
      <alignment horizontal="distributed" vertical="center"/>
    </xf>
    <xf numFmtId="0" fontId="17" fillId="0" borderId="22" xfId="0" applyFont="1" applyBorder="1" applyAlignment="1">
      <alignment horizontal="distributed" vertical="center"/>
    </xf>
    <xf numFmtId="0" fontId="17" fillId="0" borderId="24" xfId="0" applyFont="1" applyBorder="1" applyAlignment="1">
      <alignment horizontal="center" vertical="top"/>
    </xf>
    <xf numFmtId="0" fontId="0" fillId="0" borderId="94" xfId="0" applyBorder="1" applyAlignment="1">
      <alignment horizontal="center" vertical="top"/>
    </xf>
    <xf numFmtId="0" fontId="17" fillId="0" borderId="58"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39" xfId="0" applyBorder="1" applyAlignment="1">
      <alignment horizontal="center" vertical="center" textRotation="255"/>
    </xf>
    <xf numFmtId="0" fontId="17" fillId="0" borderId="10" xfId="0" applyFont="1" applyBorder="1" applyAlignment="1">
      <alignment vertical="center" textRotation="255"/>
    </xf>
    <xf numFmtId="0" fontId="0" fillId="0" borderId="96" xfId="0" applyBorder="1" applyAlignment="1">
      <alignment vertical="center" textRotation="255"/>
    </xf>
    <xf numFmtId="0" fontId="0" fillId="0" borderId="117" xfId="0" applyBorder="1" applyAlignment="1">
      <alignment vertical="center" textRotation="255"/>
    </xf>
    <xf numFmtId="0" fontId="17" fillId="0" borderId="105" xfId="0" applyFont="1" applyBorder="1" applyAlignment="1">
      <alignment horizontal="center" vertical="center" shrinkToFit="1"/>
    </xf>
    <xf numFmtId="0" fontId="0" fillId="0" borderId="103" xfId="0" applyBorder="1" applyAlignment="1">
      <alignment horizontal="center" vertical="center" shrinkToFit="1"/>
    </xf>
    <xf numFmtId="0" fontId="17" fillId="0" borderId="105" xfId="0" applyFont="1" applyBorder="1" applyAlignment="1">
      <alignment horizontal="center" vertical="center"/>
    </xf>
    <xf numFmtId="0" fontId="0" fillId="0" borderId="103" xfId="0" applyBorder="1" applyAlignment="1">
      <alignment horizontal="center" vertical="center"/>
    </xf>
    <xf numFmtId="0" fontId="17" fillId="0" borderId="78" xfId="0" applyFont="1" applyBorder="1" applyAlignment="1">
      <alignment/>
    </xf>
    <xf numFmtId="0" fontId="17" fillId="0" borderId="66" xfId="0" applyFont="1" applyBorder="1" applyAlignment="1">
      <alignment/>
    </xf>
    <xf numFmtId="0" fontId="17" fillId="0" borderId="50" xfId="0" applyFont="1" applyBorder="1" applyAlignment="1">
      <alignment/>
    </xf>
    <xf numFmtId="0" fontId="17" fillId="0" borderId="95" xfId="0" applyFont="1" applyBorder="1" applyAlignment="1">
      <alignment/>
    </xf>
    <xf numFmtId="0" fontId="17" fillId="0" borderId="16" xfId="0" applyFont="1" applyBorder="1" applyAlignment="1">
      <alignment/>
    </xf>
    <xf numFmtId="0" fontId="17" fillId="0" borderId="90" xfId="0" applyFont="1" applyBorder="1" applyAlignment="1">
      <alignment/>
    </xf>
    <xf numFmtId="0" fontId="17" fillId="0" borderId="58" xfId="0" applyFont="1"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39" xfId="0" applyBorder="1" applyAlignment="1">
      <alignment horizontal="center" vertical="center" textRotation="255" shrinkToFit="1"/>
    </xf>
    <xf numFmtId="0" fontId="17" fillId="0" borderId="26" xfId="0" applyFont="1" applyBorder="1" applyAlignment="1">
      <alignment vertical="center" shrinkToFit="1"/>
    </xf>
    <xf numFmtId="201" fontId="20" fillId="34" borderId="26" xfId="0" applyNumberFormat="1" applyFont="1" applyFill="1" applyBorder="1" applyAlignment="1">
      <alignment horizontal="left" vertical="center"/>
    </xf>
    <xf numFmtId="201" fontId="0" fillId="0" borderId="26" xfId="0" applyNumberFormat="1" applyBorder="1" applyAlignment="1">
      <alignment/>
    </xf>
    <xf numFmtId="0" fontId="17" fillId="0" borderId="10" xfId="0" applyFont="1" applyBorder="1" applyAlignment="1">
      <alignment vertical="center"/>
    </xf>
    <xf numFmtId="0" fontId="0" fillId="0" borderId="59" xfId="0" applyBorder="1" applyAlignment="1">
      <alignment vertical="center"/>
    </xf>
    <xf numFmtId="0" fontId="0" fillId="0" borderId="117" xfId="0" applyBorder="1" applyAlignment="1">
      <alignment vertical="center"/>
    </xf>
    <xf numFmtId="0" fontId="0" fillId="0" borderId="62" xfId="0" applyBorder="1" applyAlignment="1">
      <alignment vertical="center"/>
    </xf>
    <xf numFmtId="0" fontId="17" fillId="0" borderId="58" xfId="0" applyFont="1" applyBorder="1" applyAlignment="1">
      <alignment horizontal="center" vertical="center"/>
    </xf>
    <xf numFmtId="0" fontId="0" fillId="0" borderId="39" xfId="0" applyBorder="1" applyAlignment="1">
      <alignment horizontal="center" vertical="center"/>
    </xf>
    <xf numFmtId="0" fontId="17" fillId="0" borderId="58" xfId="0" applyFont="1" applyBorder="1" applyAlignment="1">
      <alignment horizontal="center" vertical="center" shrinkToFit="1"/>
    </xf>
    <xf numFmtId="0" fontId="0" fillId="0" borderId="39" xfId="0" applyBorder="1" applyAlignment="1">
      <alignment horizontal="center" vertical="center" shrinkToFit="1"/>
    </xf>
    <xf numFmtId="0" fontId="17" fillId="0" borderId="10" xfId="0" applyFont="1" applyBorder="1" applyAlignment="1">
      <alignment horizontal="center" vertical="center" wrapText="1"/>
    </xf>
    <xf numFmtId="0" fontId="0" fillId="0" borderId="12" xfId="0" applyBorder="1" applyAlignment="1">
      <alignment wrapText="1"/>
    </xf>
    <xf numFmtId="0" fontId="0" fillId="0" borderId="96" xfId="0" applyBorder="1" applyAlignment="1">
      <alignment wrapText="1"/>
    </xf>
    <xf numFmtId="0" fontId="0" fillId="0" borderId="70" xfId="0" applyBorder="1" applyAlignment="1">
      <alignment wrapText="1"/>
    </xf>
    <xf numFmtId="0" fontId="0" fillId="0" borderId="117" xfId="0" applyBorder="1" applyAlignment="1">
      <alignment wrapText="1"/>
    </xf>
    <xf numFmtId="0" fontId="0" fillId="0" borderId="64" xfId="0" applyBorder="1" applyAlignment="1">
      <alignment wrapText="1"/>
    </xf>
    <xf numFmtId="0" fontId="17" fillId="0" borderId="28" xfId="0" applyFont="1" applyBorder="1" applyAlignment="1">
      <alignment horizontal="center" vertical="center" textRotation="255"/>
    </xf>
    <xf numFmtId="0" fontId="0" fillId="0" borderId="74" xfId="0" applyBorder="1" applyAlignment="1">
      <alignment horizontal="center" vertical="center" textRotation="255"/>
    </xf>
    <xf numFmtId="0" fontId="0" fillId="0" borderId="31" xfId="0" applyBorder="1" applyAlignment="1">
      <alignment horizontal="center" vertical="center" textRotation="255"/>
    </xf>
    <xf numFmtId="191" fontId="17" fillId="33" borderId="16" xfId="49" applyNumberFormat="1" applyFont="1" applyFill="1" applyBorder="1" applyAlignment="1" applyProtection="1">
      <alignment horizontal="center" vertical="center" shrinkToFit="1"/>
      <protection locked="0"/>
    </xf>
    <xf numFmtId="191" fontId="17" fillId="33" borderId="13" xfId="49" applyNumberFormat="1" applyFont="1" applyFill="1" applyBorder="1" applyAlignment="1" applyProtection="1">
      <alignment horizontal="center" vertical="center" shrinkToFit="1"/>
      <protection locked="0"/>
    </xf>
    <xf numFmtId="191" fontId="17" fillId="33" borderId="15" xfId="49" applyNumberFormat="1" applyFont="1" applyFill="1" applyBorder="1" applyAlignment="1" applyProtection="1">
      <alignment horizontal="center" vertical="center" shrinkToFit="1"/>
      <protection locked="0"/>
    </xf>
    <xf numFmtId="0" fontId="27" fillId="0" borderId="26" xfId="0" applyFont="1" applyBorder="1" applyAlignment="1">
      <alignment vertical="center" shrinkToFit="1"/>
    </xf>
    <xf numFmtId="31" fontId="32" fillId="0" borderId="26" xfId="0" applyNumberFormat="1" applyFont="1" applyBorder="1" applyAlignment="1">
      <alignment horizontal="left" vertical="center"/>
    </xf>
    <xf numFmtId="185" fontId="32" fillId="34" borderId="26" xfId="49" applyNumberFormat="1" applyFont="1" applyFill="1" applyBorder="1" applyAlignment="1" applyProtection="1">
      <alignment vertical="center" shrinkToFit="1"/>
      <protection locked="0"/>
    </xf>
    <xf numFmtId="0" fontId="17" fillId="0" borderId="10" xfId="0" applyFont="1" applyBorder="1" applyAlignment="1">
      <alignment horizontal="center" vertical="center"/>
    </xf>
    <xf numFmtId="0" fontId="0" fillId="0" borderId="11" xfId="0" applyBorder="1" applyAlignment="1">
      <alignment horizontal="center" vertical="center"/>
    </xf>
    <xf numFmtId="0" fontId="0" fillId="0" borderId="59" xfId="0" applyBorder="1" applyAlignment="1">
      <alignment horizontal="center" vertical="center"/>
    </xf>
    <xf numFmtId="0" fontId="0" fillId="0" borderId="96"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117" xfId="0" applyBorder="1" applyAlignment="1">
      <alignment horizontal="center" vertical="center"/>
    </xf>
    <xf numFmtId="0" fontId="0" fillId="0" borderId="26" xfId="0" applyBorder="1" applyAlignment="1">
      <alignment horizontal="center" vertical="center"/>
    </xf>
    <xf numFmtId="0" fontId="0" fillId="0" borderId="62" xfId="0" applyBorder="1" applyAlignment="1">
      <alignment horizontal="center" vertical="center"/>
    </xf>
    <xf numFmtId="0" fontId="28" fillId="0" borderId="58" xfId="0" applyFont="1" applyBorder="1" applyAlignment="1">
      <alignment horizontal="center" vertical="center" textRotation="255" shrinkToFit="1"/>
    </xf>
    <xf numFmtId="0" fontId="0" fillId="0" borderId="13" xfId="0" applyBorder="1" applyAlignment="1">
      <alignment horizontal="center" vertical="center" shrinkToFit="1"/>
    </xf>
    <xf numFmtId="0" fontId="17" fillId="0" borderId="105" xfId="0" applyFont="1" applyBorder="1" applyAlignment="1">
      <alignment horizontal="center" vertical="center" textRotation="255" shrinkToFit="1"/>
    </xf>
    <xf numFmtId="0" fontId="0" fillId="0" borderId="99" xfId="0" applyBorder="1" applyAlignment="1">
      <alignment horizontal="center" vertical="center" textRotation="255" shrinkToFit="1"/>
    </xf>
    <xf numFmtId="0" fontId="0" fillId="0" borderId="103" xfId="0" applyBorder="1" applyAlignment="1">
      <alignment horizontal="center" vertical="center" textRotation="255" shrinkToFit="1"/>
    </xf>
    <xf numFmtId="10" fontId="17" fillId="33" borderId="14" xfId="42" applyNumberFormat="1" applyFont="1" applyFill="1" applyBorder="1" applyAlignment="1" applyProtection="1">
      <alignment vertical="center" shrinkToFit="1"/>
      <protection locked="0"/>
    </xf>
    <xf numFmtId="0" fontId="44" fillId="0" borderId="24" xfId="0" applyFont="1" applyBorder="1" applyAlignment="1">
      <alignment horizontal="center" vertical="center"/>
    </xf>
    <xf numFmtId="0" fontId="44" fillId="0" borderId="71" xfId="0" applyFont="1" applyBorder="1" applyAlignment="1">
      <alignment horizontal="center" vertical="center"/>
    </xf>
    <xf numFmtId="0" fontId="44" fillId="0" borderId="94" xfId="0" applyFont="1" applyBorder="1" applyAlignment="1">
      <alignment horizontal="center" vertical="center"/>
    </xf>
    <xf numFmtId="38" fontId="17" fillId="0" borderId="150" xfId="49" applyFont="1" applyBorder="1" applyAlignment="1">
      <alignment horizontal="center" vertical="center" textRotation="255"/>
    </xf>
    <xf numFmtId="38" fontId="17" fillId="0" borderId="168" xfId="49" applyFont="1" applyBorder="1" applyAlignment="1">
      <alignment horizontal="center" vertical="center" textRotation="255"/>
    </xf>
    <xf numFmtId="38" fontId="17" fillId="0" borderId="122" xfId="49" applyFont="1" applyBorder="1" applyAlignment="1">
      <alignment horizontal="center" vertical="center" textRotation="255"/>
    </xf>
    <xf numFmtId="38" fontId="17" fillId="0" borderId="58" xfId="49" applyFont="1" applyBorder="1" applyAlignment="1">
      <alignment vertical="center" textRotation="255" shrinkToFit="1"/>
    </xf>
    <xf numFmtId="0" fontId="0" fillId="0" borderId="13" xfId="0" applyBorder="1" applyAlignment="1">
      <alignment vertical="center" textRotation="255" shrinkToFit="1"/>
    </xf>
    <xf numFmtId="0" fontId="0" fillId="0" borderId="13" xfId="0" applyBorder="1" applyAlignment="1">
      <alignment/>
    </xf>
    <xf numFmtId="0" fontId="0" fillId="0" borderId="137" xfId="0" applyBorder="1" applyAlignment="1">
      <alignment/>
    </xf>
    <xf numFmtId="38" fontId="17" fillId="33" borderId="36" xfId="49" applyFont="1" applyFill="1" applyBorder="1" applyAlignment="1" applyProtection="1">
      <alignment horizontal="center" vertical="center" wrapText="1" shrinkToFit="1"/>
      <protection locked="0"/>
    </xf>
    <xf numFmtId="0" fontId="17" fillId="33" borderId="36" xfId="0" applyFont="1" applyFill="1" applyBorder="1" applyAlignment="1" applyProtection="1">
      <alignment horizontal="center" vertical="center" shrinkToFit="1"/>
      <protection locked="0"/>
    </xf>
    <xf numFmtId="38" fontId="17" fillId="33" borderId="16" xfId="49" applyFont="1" applyFill="1" applyBorder="1" applyAlignment="1" applyProtection="1">
      <alignment horizontal="center" vertical="center" shrinkToFit="1"/>
      <protection locked="0"/>
    </xf>
    <xf numFmtId="0" fontId="17" fillId="33" borderId="13" xfId="0" applyFont="1" applyFill="1" applyBorder="1" applyAlignment="1" applyProtection="1">
      <alignment horizontal="center" vertical="center" shrinkToFit="1"/>
      <protection locked="0"/>
    </xf>
    <xf numFmtId="0" fontId="17" fillId="33" borderId="15" xfId="0" applyFont="1" applyFill="1" applyBorder="1" applyAlignment="1" applyProtection="1">
      <alignment horizontal="center" vertical="center" shrinkToFit="1"/>
      <protection locked="0"/>
    </xf>
    <xf numFmtId="38" fontId="17" fillId="33" borderId="36" xfId="49" applyFont="1" applyFill="1" applyBorder="1" applyAlignment="1" applyProtection="1">
      <alignment vertical="center" wrapText="1"/>
      <protection locked="0"/>
    </xf>
    <xf numFmtId="0" fontId="17" fillId="33" borderId="36" xfId="0" applyFont="1" applyFill="1" applyBorder="1" applyAlignment="1" applyProtection="1">
      <alignment vertical="center" wrapText="1"/>
      <protection locked="0"/>
    </xf>
    <xf numFmtId="38" fontId="17" fillId="33" borderId="15" xfId="49" applyFont="1" applyFill="1" applyBorder="1" applyAlignment="1" applyProtection="1">
      <alignment horizontal="center" vertical="center" shrinkToFit="1"/>
      <protection locked="0"/>
    </xf>
    <xf numFmtId="10" fontId="17" fillId="33" borderId="50" xfId="42" applyNumberFormat="1" applyFont="1" applyFill="1" applyBorder="1" applyAlignment="1" applyProtection="1">
      <alignment vertical="center" shrinkToFit="1"/>
      <protection locked="0"/>
    </xf>
    <xf numFmtId="10" fontId="17" fillId="33" borderId="90" xfId="42" applyNumberFormat="1" applyFont="1" applyFill="1" applyBorder="1" applyAlignment="1" applyProtection="1">
      <alignment vertical="center" shrinkToFit="1"/>
      <protection locked="0"/>
    </xf>
    <xf numFmtId="38" fontId="17" fillId="33" borderId="15" xfId="49" applyFont="1" applyFill="1" applyBorder="1" applyAlignment="1" applyProtection="1">
      <alignment vertical="center" wrapText="1"/>
      <protection locked="0"/>
    </xf>
    <xf numFmtId="38" fontId="17" fillId="33" borderId="15" xfId="49" applyFont="1" applyFill="1" applyBorder="1" applyAlignment="1" applyProtection="1">
      <alignment vertical="center" shrinkToFit="1"/>
      <protection locked="0"/>
    </xf>
    <xf numFmtId="0" fontId="17" fillId="33" borderId="36" xfId="0" applyFont="1" applyFill="1" applyBorder="1" applyAlignment="1" applyProtection="1">
      <alignment vertical="center" shrinkToFit="1"/>
      <protection locked="0"/>
    </xf>
    <xf numFmtId="10" fontId="17" fillId="33" borderId="47" xfId="42" applyNumberFormat="1" applyFont="1" applyFill="1" applyBorder="1" applyAlignment="1" applyProtection="1">
      <alignment vertical="center" shrinkToFit="1"/>
      <protection locked="0"/>
    </xf>
    <xf numFmtId="38" fontId="17" fillId="33" borderId="36" xfId="49" applyFont="1" applyFill="1" applyBorder="1" applyAlignment="1" applyProtection="1">
      <alignment horizontal="center" vertical="center" shrinkToFit="1"/>
      <protection locked="0"/>
    </xf>
    <xf numFmtId="38" fontId="17" fillId="33" borderId="36" xfId="49" applyFont="1" applyFill="1" applyBorder="1" applyAlignment="1" applyProtection="1">
      <alignment vertical="center" shrinkToFit="1"/>
      <protection locked="0"/>
    </xf>
    <xf numFmtId="0" fontId="17" fillId="33" borderId="65" xfId="0" applyFont="1" applyFill="1" applyBorder="1" applyAlignment="1" applyProtection="1">
      <alignment horizontal="center" vertical="center" shrinkToFit="1"/>
      <protection locked="0"/>
    </xf>
    <xf numFmtId="0" fontId="17" fillId="33" borderId="65" xfId="0" applyFont="1" applyFill="1" applyBorder="1" applyAlignment="1" applyProtection="1">
      <alignment vertical="center" wrapText="1"/>
      <protection locked="0"/>
    </xf>
    <xf numFmtId="0" fontId="17" fillId="33" borderId="65" xfId="0" applyFont="1" applyFill="1" applyBorder="1" applyAlignment="1" applyProtection="1">
      <alignment vertical="center" shrinkToFit="1"/>
      <protection locked="0"/>
    </xf>
    <xf numFmtId="191" fontId="17" fillId="33" borderId="137" xfId="49" applyNumberFormat="1" applyFont="1" applyFill="1" applyBorder="1" applyAlignment="1" applyProtection="1">
      <alignment horizontal="center" vertical="center" shrinkToFit="1"/>
      <protection locked="0"/>
    </xf>
    <xf numFmtId="10" fontId="17" fillId="33" borderId="48" xfId="42" applyNumberFormat="1" applyFont="1" applyFill="1" applyBorder="1" applyAlignment="1" applyProtection="1">
      <alignment vertical="center" shrinkToFit="1"/>
      <protection locked="0"/>
    </xf>
    <xf numFmtId="10" fontId="17" fillId="33" borderId="51" xfId="42" applyNumberFormat="1" applyFont="1" applyFill="1" applyBorder="1" applyAlignment="1" applyProtection="1">
      <alignment vertical="center" shrinkToFit="1"/>
      <protection locked="0"/>
    </xf>
    <xf numFmtId="38" fontId="17" fillId="0" borderId="116" xfId="49" applyFont="1" applyBorder="1" applyAlignment="1">
      <alignment horizontal="center" vertical="center" textRotation="255" shrinkToFit="1"/>
    </xf>
    <xf numFmtId="38" fontId="17" fillId="0" borderId="13" xfId="49" applyFont="1" applyBorder="1" applyAlignment="1">
      <alignment horizontal="center" vertical="center" textRotation="255" shrinkToFit="1"/>
    </xf>
    <xf numFmtId="38" fontId="17" fillId="0" borderId="137" xfId="49" applyFont="1" applyBorder="1" applyAlignment="1">
      <alignment horizontal="center" vertical="center" textRotation="255" shrinkToFit="1"/>
    </xf>
    <xf numFmtId="38" fontId="17" fillId="33" borderId="81" xfId="49" applyFont="1" applyFill="1" applyBorder="1" applyAlignment="1" applyProtection="1">
      <alignment horizontal="center" vertical="center" wrapText="1" shrinkToFit="1"/>
      <protection locked="0"/>
    </xf>
    <xf numFmtId="38" fontId="17" fillId="33" borderId="116" xfId="49" applyFont="1" applyFill="1" applyBorder="1" applyAlignment="1" applyProtection="1">
      <alignment horizontal="center" vertical="center" shrinkToFit="1"/>
      <protection locked="0"/>
    </xf>
    <xf numFmtId="38" fontId="18" fillId="33" borderId="81" xfId="49" applyFont="1" applyFill="1" applyBorder="1" applyAlignment="1" applyProtection="1">
      <alignment vertical="center" wrapText="1"/>
      <protection locked="0"/>
    </xf>
    <xf numFmtId="0" fontId="18" fillId="33" borderId="36" xfId="0" applyFont="1" applyFill="1" applyBorder="1" applyAlignment="1" applyProtection="1">
      <alignment vertical="center" wrapText="1"/>
      <protection locked="0"/>
    </xf>
    <xf numFmtId="10" fontId="17" fillId="33" borderId="90" xfId="42" applyNumberFormat="1" applyFont="1" applyFill="1" applyBorder="1" applyAlignment="1" applyProtection="1">
      <alignment horizontal="center" vertical="center" shrinkToFit="1"/>
      <protection locked="0"/>
    </xf>
    <xf numFmtId="10" fontId="17" fillId="33" borderId="99" xfId="42" applyNumberFormat="1" applyFont="1" applyFill="1" applyBorder="1" applyAlignment="1" applyProtection="1">
      <alignment horizontal="center" vertical="center" shrinkToFit="1"/>
      <protection locked="0"/>
    </xf>
    <xf numFmtId="10" fontId="17" fillId="33" borderId="183" xfId="42" applyNumberFormat="1" applyFont="1" applyFill="1" applyBorder="1" applyAlignment="1" applyProtection="1">
      <alignment horizontal="center" vertical="center" shrinkToFit="1"/>
      <protection locked="0"/>
    </xf>
    <xf numFmtId="0" fontId="17" fillId="33" borderId="100" xfId="0" applyFont="1" applyFill="1" applyBorder="1" applyAlignment="1" applyProtection="1">
      <alignment vertical="center"/>
      <protection locked="0"/>
    </xf>
    <xf numFmtId="0" fontId="17" fillId="33" borderId="88" xfId="0" applyFont="1" applyFill="1" applyBorder="1" applyAlignment="1" applyProtection="1">
      <alignment vertical="center"/>
      <protection locked="0"/>
    </xf>
    <xf numFmtId="0" fontId="17" fillId="33" borderId="35" xfId="0" applyFont="1" applyFill="1" applyBorder="1" applyAlignment="1" applyProtection="1">
      <alignment vertical="center"/>
      <protection locked="0"/>
    </xf>
    <xf numFmtId="0" fontId="17" fillId="33" borderId="63" xfId="0" applyFont="1" applyFill="1" applyBorder="1" applyAlignment="1" applyProtection="1">
      <alignment vertical="center"/>
      <protection locked="0"/>
    </xf>
    <xf numFmtId="0" fontId="17" fillId="33" borderId="208" xfId="0" applyFont="1" applyFill="1" applyBorder="1" applyAlignment="1" applyProtection="1">
      <alignment vertical="center"/>
      <protection locked="0"/>
    </xf>
    <xf numFmtId="0" fontId="17" fillId="33" borderId="209" xfId="0" applyFont="1" applyFill="1" applyBorder="1" applyAlignment="1" applyProtection="1">
      <alignment vertical="center"/>
      <protection locked="0"/>
    </xf>
    <xf numFmtId="194" fontId="17" fillId="33" borderId="58" xfId="49" applyNumberFormat="1" applyFont="1" applyFill="1" applyBorder="1" applyAlignment="1" applyProtection="1">
      <alignment horizontal="center" vertical="center" shrinkToFit="1"/>
      <protection locked="0"/>
    </xf>
    <xf numFmtId="194" fontId="17" fillId="33" borderId="13" xfId="49" applyNumberFormat="1" applyFont="1" applyFill="1" applyBorder="1" applyAlignment="1" applyProtection="1">
      <alignment horizontal="center" vertical="center" shrinkToFit="1"/>
      <protection locked="0"/>
    </xf>
    <xf numFmtId="194" fontId="17" fillId="33" borderId="15" xfId="49" applyNumberFormat="1" applyFont="1" applyFill="1" applyBorder="1" applyAlignment="1" applyProtection="1">
      <alignment horizontal="center" vertical="center" shrinkToFit="1"/>
      <protection locked="0"/>
    </xf>
    <xf numFmtId="38" fontId="21" fillId="34" borderId="81" xfId="49" applyFont="1" applyFill="1" applyBorder="1" applyAlignment="1">
      <alignment horizontal="center" vertical="center" shrinkToFit="1"/>
    </xf>
    <xf numFmtId="0" fontId="21" fillId="34" borderId="36" xfId="0" applyFont="1" applyFill="1" applyBorder="1" applyAlignment="1">
      <alignment horizontal="center" vertical="center" shrinkToFit="1"/>
    </xf>
    <xf numFmtId="0" fontId="21" fillId="34" borderId="84" xfId="0" applyFont="1" applyFill="1" applyBorder="1" applyAlignment="1">
      <alignment horizontal="center" vertical="center" shrinkToFit="1"/>
    </xf>
    <xf numFmtId="38" fontId="20" fillId="34" borderId="81" xfId="49" applyFont="1" applyFill="1" applyBorder="1" applyAlignment="1" applyProtection="1">
      <alignment vertical="center" shrinkToFit="1"/>
      <protection hidden="1"/>
    </xf>
    <xf numFmtId="38" fontId="20" fillId="34" borderId="36" xfId="49" applyFont="1" applyFill="1" applyBorder="1" applyAlignment="1" applyProtection="1">
      <alignment vertical="center" shrinkToFit="1"/>
      <protection hidden="1"/>
    </xf>
    <xf numFmtId="38" fontId="20" fillId="34" borderId="84" xfId="49" applyFont="1" applyFill="1" applyBorder="1" applyAlignment="1" applyProtection="1">
      <alignment vertical="center" shrinkToFit="1"/>
      <protection hidden="1"/>
    </xf>
    <xf numFmtId="38" fontId="21" fillId="34" borderId="176" xfId="49" applyFont="1" applyFill="1" applyBorder="1" applyAlignment="1">
      <alignment horizontal="center" vertical="center" shrinkToFit="1"/>
    </xf>
    <xf numFmtId="0" fontId="21" fillId="34" borderId="171" xfId="0" applyFont="1" applyFill="1" applyBorder="1" applyAlignment="1">
      <alignment horizontal="center" vertical="center" shrinkToFit="1"/>
    </xf>
    <xf numFmtId="0" fontId="21" fillId="34" borderId="35" xfId="0" applyFont="1" applyFill="1" applyBorder="1" applyAlignment="1">
      <alignment horizontal="center" vertical="center" shrinkToFit="1"/>
    </xf>
    <xf numFmtId="0" fontId="21" fillId="34" borderId="63" xfId="0" applyFont="1" applyFill="1" applyBorder="1" applyAlignment="1">
      <alignment horizontal="center" vertical="center" shrinkToFit="1"/>
    </xf>
    <xf numFmtId="0" fontId="21" fillId="34" borderId="102" xfId="0" applyFont="1" applyFill="1" applyBorder="1" applyAlignment="1">
      <alignment horizontal="center" vertical="center" shrinkToFit="1"/>
    </xf>
    <xf numFmtId="0" fontId="21" fillId="34" borderId="62" xfId="0" applyFont="1" applyFill="1" applyBorder="1" applyAlignment="1">
      <alignment horizontal="center" vertical="center" shrinkToFit="1"/>
    </xf>
    <xf numFmtId="38" fontId="21" fillId="34" borderId="116" xfId="49" applyFont="1" applyFill="1" applyBorder="1" applyAlignment="1">
      <alignment horizontal="center" vertical="center" shrinkToFit="1"/>
    </xf>
    <xf numFmtId="38" fontId="21" fillId="34" borderId="13" xfId="49" applyFont="1" applyFill="1" applyBorder="1" applyAlignment="1">
      <alignment horizontal="center" vertical="center" shrinkToFit="1"/>
    </xf>
    <xf numFmtId="38" fontId="21" fillId="34" borderId="39" xfId="49" applyFont="1" applyFill="1" applyBorder="1" applyAlignment="1">
      <alignment horizontal="center" vertical="center" shrinkToFit="1"/>
    </xf>
    <xf numFmtId="191" fontId="17" fillId="34" borderId="116" xfId="49" applyNumberFormat="1" applyFont="1" applyFill="1" applyBorder="1" applyAlignment="1" applyProtection="1">
      <alignment horizontal="center" vertical="center" shrinkToFit="1"/>
      <protection locked="0"/>
    </xf>
    <xf numFmtId="0" fontId="0" fillId="34" borderId="13" xfId="0" applyFill="1" applyBorder="1" applyAlignment="1">
      <alignment horizontal="center" vertical="center" shrinkToFit="1"/>
    </xf>
    <xf numFmtId="0" fontId="0" fillId="34" borderId="39" xfId="0" applyFill="1" applyBorder="1" applyAlignment="1">
      <alignment horizontal="center" vertical="center" shrinkToFit="1"/>
    </xf>
    <xf numFmtId="38" fontId="21" fillId="34" borderId="118" xfId="49" applyFont="1" applyFill="1" applyBorder="1" applyAlignment="1">
      <alignment horizontal="center" vertical="center" shrinkToFit="1"/>
    </xf>
    <xf numFmtId="38" fontId="21" fillId="34" borderId="99" xfId="49" applyFont="1" applyFill="1" applyBorder="1" applyAlignment="1">
      <alignment horizontal="center" vertical="center" shrinkToFit="1"/>
    </xf>
    <xf numFmtId="38" fontId="21" fillId="34" borderId="103" xfId="49" applyFont="1" applyFill="1" applyBorder="1" applyAlignment="1">
      <alignment horizontal="center" vertical="center" shrinkToFit="1"/>
    </xf>
    <xf numFmtId="0" fontId="17" fillId="33" borderId="34" xfId="0" applyFont="1" applyFill="1" applyBorder="1" applyAlignment="1" applyProtection="1">
      <alignment vertical="center"/>
      <protection locked="0"/>
    </xf>
    <xf numFmtId="0" fontId="17" fillId="33" borderId="60" xfId="0" applyFont="1" applyFill="1" applyBorder="1" applyAlignment="1" applyProtection="1">
      <alignment vertical="center"/>
      <protection locked="0"/>
    </xf>
    <xf numFmtId="0" fontId="17" fillId="0" borderId="15" xfId="0" applyFont="1" applyBorder="1" applyAlignment="1">
      <alignment horizontal="center" vertical="center" shrinkToFit="1"/>
    </xf>
    <xf numFmtId="0" fontId="17" fillId="0" borderId="15" xfId="0" applyFont="1" applyBorder="1" applyAlignment="1">
      <alignment vertical="center" shrinkToFit="1"/>
    </xf>
    <xf numFmtId="0" fontId="17" fillId="0" borderId="36" xfId="0" applyFont="1" applyBorder="1" applyAlignment="1">
      <alignment vertical="center" shrinkToFit="1"/>
    </xf>
    <xf numFmtId="0" fontId="17" fillId="0" borderId="16" xfId="0" applyFont="1" applyBorder="1" applyAlignment="1">
      <alignment vertical="center" shrinkToFit="1"/>
    </xf>
    <xf numFmtId="38" fontId="17" fillId="0" borderId="15" xfId="49"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16" xfId="0" applyFont="1" applyBorder="1" applyAlignment="1">
      <alignment horizontal="center" vertical="center" shrinkToFit="1"/>
    </xf>
    <xf numFmtId="38" fontId="17" fillId="0" borderId="66" xfId="49" applyFont="1" applyBorder="1" applyAlignment="1">
      <alignment horizontal="center" vertical="center"/>
    </xf>
    <xf numFmtId="0" fontId="17" fillId="0" borderId="36" xfId="0" applyFont="1" applyBorder="1" applyAlignment="1">
      <alignment horizontal="center" vertical="center"/>
    </xf>
    <xf numFmtId="0" fontId="17" fillId="0" borderId="84" xfId="0" applyFont="1" applyBorder="1" applyAlignment="1">
      <alignment horizontal="center"/>
    </xf>
    <xf numFmtId="38" fontId="17" fillId="0" borderId="116" xfId="49" applyFont="1" applyBorder="1" applyAlignment="1">
      <alignment horizontal="center" vertical="center" shrinkToFit="1"/>
    </xf>
    <xf numFmtId="38" fontId="17" fillId="0" borderId="13" xfId="49" applyFont="1" applyBorder="1" applyAlignment="1">
      <alignment horizontal="center" vertical="center" shrinkToFit="1"/>
    </xf>
    <xf numFmtId="38" fontId="17" fillId="0" borderId="39" xfId="49" applyFont="1" applyBorder="1" applyAlignment="1">
      <alignment horizontal="center" vertical="center" shrinkToFit="1"/>
    </xf>
    <xf numFmtId="191" fontId="17" fillId="34" borderId="13" xfId="49" applyNumberFormat="1" applyFont="1" applyFill="1" applyBorder="1" applyAlignment="1" applyProtection="1">
      <alignment horizontal="center" vertical="center" shrinkToFit="1"/>
      <protection locked="0"/>
    </xf>
    <xf numFmtId="0" fontId="0" fillId="34" borderId="15" xfId="0" applyFill="1" applyBorder="1" applyAlignment="1">
      <alignment horizontal="center" vertical="center" shrinkToFit="1"/>
    </xf>
    <xf numFmtId="38" fontId="20" fillId="0" borderId="81" xfId="49" applyFont="1" applyBorder="1" applyAlignment="1" applyProtection="1">
      <alignment horizontal="right" vertical="center" shrinkToFit="1"/>
      <protection hidden="1"/>
    </xf>
    <xf numFmtId="38" fontId="20" fillId="0" borderId="36" xfId="49" applyFont="1" applyBorder="1" applyAlignment="1" applyProtection="1">
      <alignment horizontal="right" vertical="center" shrinkToFit="1"/>
      <protection hidden="1"/>
    </xf>
    <xf numFmtId="38" fontId="20" fillId="0" borderId="84" xfId="49" applyFont="1" applyBorder="1" applyAlignment="1" applyProtection="1">
      <alignment horizontal="right" vertical="center" shrinkToFit="1"/>
      <protection hidden="1"/>
    </xf>
    <xf numFmtId="38" fontId="21" fillId="0" borderId="118" xfId="49" applyFont="1" applyBorder="1" applyAlignment="1">
      <alignment horizontal="center" vertical="center" shrinkToFit="1"/>
    </xf>
    <xf numFmtId="38" fontId="21" fillId="0" borderId="99" xfId="49" applyFont="1" applyBorder="1" applyAlignment="1">
      <alignment horizontal="center" vertical="center" shrinkToFit="1"/>
    </xf>
    <xf numFmtId="38" fontId="21" fillId="0" borderId="103" xfId="49" applyFont="1" applyBorder="1" applyAlignment="1">
      <alignment horizontal="center" vertical="center" shrinkToFit="1"/>
    </xf>
    <xf numFmtId="0" fontId="17" fillId="0" borderId="78" xfId="0" applyFont="1" applyBorder="1" applyAlignment="1">
      <alignment horizontal="center" vertical="center"/>
    </xf>
    <xf numFmtId="0" fontId="17" fillId="0" borderId="66"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xf>
    <xf numFmtId="0" fontId="17" fillId="0" borderId="84" xfId="0" applyFont="1" applyBorder="1" applyAlignment="1">
      <alignment/>
    </xf>
    <xf numFmtId="38" fontId="20" fillId="0" borderId="58" xfId="49" applyFont="1" applyBorder="1" applyAlignment="1" applyProtection="1">
      <alignment horizontal="right" vertical="center" shrinkToFit="1"/>
      <protection hidden="1"/>
    </xf>
    <xf numFmtId="38" fontId="20" fillId="0" borderId="13" xfId="49" applyFont="1" applyBorder="1" applyAlignment="1" applyProtection="1">
      <alignment horizontal="right" vertical="center" shrinkToFit="1"/>
      <protection hidden="1"/>
    </xf>
    <xf numFmtId="0" fontId="7" fillId="0" borderId="102" xfId="0" applyFont="1" applyBorder="1" applyAlignment="1" applyProtection="1">
      <alignment horizontal="right" vertical="center" shrinkToFit="1"/>
      <protection hidden="1"/>
    </xf>
    <xf numFmtId="38" fontId="21" fillId="0" borderId="105" xfId="49" applyFont="1" applyBorder="1" applyAlignment="1">
      <alignment horizontal="center" vertical="center" shrinkToFit="1"/>
    </xf>
    <xf numFmtId="0" fontId="0" fillId="0" borderId="99" xfId="0" applyBorder="1" applyAlignment="1">
      <alignment horizontal="center" vertical="center" shrinkToFit="1"/>
    </xf>
    <xf numFmtId="38" fontId="17" fillId="0" borderId="58" xfId="49" applyFont="1" applyBorder="1" applyAlignment="1">
      <alignment horizontal="center" vertical="center"/>
    </xf>
    <xf numFmtId="38" fontId="17" fillId="0" borderId="13" xfId="49" applyFont="1" applyBorder="1" applyAlignment="1">
      <alignment horizontal="center" vertical="center"/>
    </xf>
    <xf numFmtId="38" fontId="17" fillId="0" borderId="39" xfId="49" applyFont="1" applyBorder="1" applyAlignment="1">
      <alignment horizontal="center" vertical="center"/>
    </xf>
    <xf numFmtId="0" fontId="32" fillId="0" borderId="0" xfId="0" applyFont="1" applyBorder="1" applyAlignment="1">
      <alignment shrinkToFit="1"/>
    </xf>
    <xf numFmtId="179" fontId="31" fillId="37" borderId="0" xfId="0" applyNumberFormat="1" applyFont="1" applyFill="1" applyBorder="1" applyAlignment="1" applyProtection="1" quotePrefix="1">
      <alignment horizontal="center" vertical="center"/>
      <protection locked="0"/>
    </xf>
    <xf numFmtId="179" fontId="31" fillId="37" borderId="0" xfId="0" applyNumberFormat="1" applyFont="1" applyFill="1" applyBorder="1" applyAlignment="1" applyProtection="1">
      <alignment horizontal="center" vertical="center"/>
      <protection locked="0"/>
    </xf>
    <xf numFmtId="0" fontId="18" fillId="0" borderId="20" xfId="0" applyFont="1" applyBorder="1" applyAlignment="1">
      <alignment vertical="center"/>
    </xf>
    <xf numFmtId="0" fontId="18" fillId="0" borderId="21" xfId="0" applyFont="1" applyBorder="1" applyAlignment="1">
      <alignment vertical="center"/>
    </xf>
    <xf numFmtId="0" fontId="30" fillId="34" borderId="66" xfId="0" applyFont="1" applyFill="1" applyBorder="1" applyAlignment="1">
      <alignment horizontal="center" vertical="center" shrinkToFit="1"/>
    </xf>
    <xf numFmtId="0" fontId="30" fillId="34" borderId="65" xfId="0" applyFont="1" applyFill="1" applyBorder="1" applyAlignment="1">
      <alignment horizontal="center" vertical="center" shrinkToFit="1"/>
    </xf>
    <xf numFmtId="0" fontId="18" fillId="0" borderId="41" xfId="0" applyFont="1" applyBorder="1" applyAlignment="1">
      <alignment horizontal="center" vertical="center"/>
    </xf>
    <xf numFmtId="0" fontId="18" fillId="0" borderId="36" xfId="0" applyFont="1" applyBorder="1" applyAlignment="1">
      <alignment horizontal="center" vertical="center"/>
    </xf>
    <xf numFmtId="0" fontId="18" fillId="0" borderId="14" xfId="0" applyFont="1" applyBorder="1" applyAlignment="1">
      <alignment horizontal="center" vertical="center"/>
    </xf>
    <xf numFmtId="0" fontId="18" fillId="0" borderId="42" xfId="0" applyFont="1" applyBorder="1" applyAlignment="1">
      <alignment vertical="center" shrinkToFit="1"/>
    </xf>
    <xf numFmtId="0" fontId="18" fillId="0" borderId="84" xfId="0" applyFont="1" applyBorder="1" applyAlignment="1">
      <alignment vertical="center" shrinkToFit="1"/>
    </xf>
    <xf numFmtId="0" fontId="18" fillId="0" borderId="49" xfId="0" applyFont="1" applyBorder="1" applyAlignment="1">
      <alignment vertical="center" shrinkToFit="1"/>
    </xf>
    <xf numFmtId="0" fontId="30" fillId="34" borderId="81" xfId="0" applyFont="1" applyFill="1" applyBorder="1" applyAlignment="1">
      <alignment horizontal="center" vertical="center" shrinkToFit="1"/>
    </xf>
    <xf numFmtId="0" fontId="30" fillId="34" borderId="116" xfId="0" applyFont="1" applyFill="1" applyBorder="1" applyAlignment="1">
      <alignment horizontal="center" vertical="center" shrinkToFit="1"/>
    </xf>
    <xf numFmtId="0" fontId="30" fillId="34" borderId="39" xfId="0" applyFont="1" applyFill="1" applyBorder="1" applyAlignment="1">
      <alignment horizontal="center" vertical="center" shrinkToFit="1"/>
    </xf>
    <xf numFmtId="0" fontId="18" fillId="0" borderId="33" xfId="0" applyFont="1" applyBorder="1" applyAlignment="1">
      <alignment vertical="center"/>
    </xf>
    <xf numFmtId="0" fontId="30" fillId="34" borderId="121" xfId="0" applyFont="1" applyFill="1" applyBorder="1" applyAlignment="1">
      <alignment vertical="center" textRotation="255" shrinkToFit="1"/>
    </xf>
    <xf numFmtId="0" fontId="30" fillId="34" borderId="41" xfId="0" applyFont="1" applyFill="1" applyBorder="1" applyAlignment="1">
      <alignment vertical="center" textRotation="255" shrinkToFit="1"/>
    </xf>
    <xf numFmtId="0" fontId="30" fillId="34" borderId="42" xfId="0" applyFont="1" applyFill="1" applyBorder="1" applyAlignment="1">
      <alignment vertical="center" textRotation="255" shrinkToFit="1"/>
    </xf>
    <xf numFmtId="0" fontId="18" fillId="0" borderId="72" xfId="0" applyFont="1" applyBorder="1" applyAlignment="1">
      <alignment horizontal="center" vertical="center" shrinkToFit="1"/>
    </xf>
    <xf numFmtId="0" fontId="18" fillId="0" borderId="48" xfId="0" applyFont="1" applyBorder="1" applyAlignment="1">
      <alignment horizontal="center" vertical="center" shrinkToFit="1"/>
    </xf>
    <xf numFmtId="0" fontId="0" fillId="0" borderId="21" xfId="0" applyBorder="1" applyAlignment="1">
      <alignment vertical="center"/>
    </xf>
    <xf numFmtId="0" fontId="0" fillId="0" borderId="33" xfId="0" applyBorder="1" applyAlignment="1">
      <alignment vertical="center"/>
    </xf>
    <xf numFmtId="0" fontId="18" fillId="0" borderId="185"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169" xfId="0" applyFont="1" applyBorder="1" applyAlignment="1">
      <alignment horizontal="center" vertical="center" shrinkToFit="1"/>
    </xf>
    <xf numFmtId="0" fontId="18" fillId="0" borderId="121" xfId="0" applyFont="1" applyBorder="1" applyAlignment="1">
      <alignment vertical="center" textRotation="255" shrinkToFit="1"/>
    </xf>
    <xf numFmtId="0" fontId="18" fillId="0" borderId="41" xfId="0" applyFont="1" applyBorder="1" applyAlignment="1">
      <alignment vertical="center" textRotation="255" shrinkToFit="1"/>
    </xf>
    <xf numFmtId="0" fontId="30" fillId="34" borderId="137" xfId="0" applyFont="1" applyFill="1" applyBorder="1" applyAlignment="1">
      <alignment horizontal="center" vertical="center" shrinkToFit="1"/>
    </xf>
    <xf numFmtId="0" fontId="18" fillId="0" borderId="47" xfId="0" applyFont="1" applyBorder="1" applyAlignment="1">
      <alignment vertical="center" textRotation="255"/>
    </xf>
    <xf numFmtId="0" fontId="18" fillId="0" borderId="14" xfId="0" applyFont="1" applyBorder="1" applyAlignment="1">
      <alignment vertical="center" textRotation="255"/>
    </xf>
    <xf numFmtId="0" fontId="0" fillId="0" borderId="14" xfId="0" applyBorder="1" applyAlignment="1">
      <alignment vertical="center"/>
    </xf>
    <xf numFmtId="0" fontId="18" fillId="0" borderId="121" xfId="0" applyFont="1" applyBorder="1" applyAlignment="1">
      <alignment horizontal="left" vertical="center" shrinkToFit="1"/>
    </xf>
    <xf numFmtId="0" fontId="18" fillId="0" borderId="47" xfId="0" applyFont="1" applyBorder="1" applyAlignment="1">
      <alignment horizontal="left" vertical="center" shrinkToFit="1"/>
    </xf>
    <xf numFmtId="0" fontId="18" fillId="34" borderId="13" xfId="0" applyFont="1" applyFill="1" applyBorder="1" applyAlignment="1">
      <alignment horizontal="distributed" vertical="center" shrinkToFit="1"/>
    </xf>
    <xf numFmtId="0" fontId="0" fillId="0" borderId="39" xfId="0" applyBorder="1" applyAlignment="1">
      <alignment vertical="center" shrinkToFit="1"/>
    </xf>
    <xf numFmtId="0" fontId="18" fillId="34" borderId="150" xfId="0" applyFont="1" applyFill="1" applyBorder="1" applyAlignment="1">
      <alignment vertical="center" textRotation="255" shrinkToFit="1"/>
    </xf>
    <xf numFmtId="0" fontId="0" fillId="0" borderId="168" xfId="0" applyBorder="1" applyAlignment="1">
      <alignment vertical="center"/>
    </xf>
    <xf numFmtId="0" fontId="0" fillId="0" borderId="122" xfId="0" applyBorder="1" applyAlignment="1">
      <alignment vertical="center"/>
    </xf>
    <xf numFmtId="0" fontId="18" fillId="0" borderId="42"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78" xfId="0" applyFont="1" applyBorder="1" applyAlignment="1">
      <alignment horizontal="left" vertical="center" shrinkToFit="1"/>
    </xf>
    <xf numFmtId="0" fontId="18" fillId="0" borderId="50" xfId="0" applyFont="1" applyBorder="1" applyAlignment="1">
      <alignment horizontal="left" vertical="center" shrinkToFit="1"/>
    </xf>
    <xf numFmtId="0" fontId="18" fillId="0" borderId="62" xfId="0" applyFont="1" applyBorder="1" applyAlignment="1">
      <alignment horizontal="distributed" vertical="center"/>
    </xf>
    <xf numFmtId="0" fontId="18" fillId="0" borderId="103" xfId="0" applyFont="1" applyBorder="1" applyAlignment="1">
      <alignment horizontal="distributed" vertical="center"/>
    </xf>
    <xf numFmtId="0" fontId="18" fillId="0" borderId="85" xfId="0" applyFont="1" applyFill="1" applyBorder="1" applyAlignment="1">
      <alignment horizontal="distributed" vertical="center"/>
    </xf>
    <xf numFmtId="0" fontId="18" fillId="0" borderId="14" xfId="0" applyFont="1" applyFill="1" applyBorder="1" applyAlignment="1">
      <alignment horizontal="distributed" vertical="center"/>
    </xf>
    <xf numFmtId="0" fontId="18" fillId="0" borderId="122" xfId="0" applyFont="1" applyBorder="1" applyAlignment="1">
      <alignment horizontal="center" vertical="center"/>
    </xf>
    <xf numFmtId="0" fontId="18" fillId="0" borderId="39" xfId="0" applyFont="1" applyBorder="1" applyAlignment="1">
      <alignment horizontal="center" vertical="center"/>
    </xf>
    <xf numFmtId="0" fontId="18" fillId="0" borderId="103" xfId="0" applyFont="1" applyBorder="1" applyAlignment="1">
      <alignment horizontal="center" vertical="center"/>
    </xf>
    <xf numFmtId="0" fontId="18" fillId="0" borderId="24" xfId="0" applyFont="1" applyBorder="1" applyAlignment="1">
      <alignment horizontal="center" vertical="center"/>
    </xf>
    <xf numFmtId="0" fontId="18" fillId="0" borderId="71" xfId="0" applyFont="1" applyBorder="1" applyAlignment="1">
      <alignment horizontal="center" vertical="center"/>
    </xf>
    <xf numFmtId="0" fontId="18" fillId="0" borderId="94" xfId="0" applyFont="1" applyBorder="1" applyAlignment="1">
      <alignment horizontal="center" vertical="center"/>
    </xf>
    <xf numFmtId="0" fontId="18" fillId="0" borderId="199" xfId="0" applyFont="1" applyBorder="1" applyAlignment="1">
      <alignment vertical="center"/>
    </xf>
    <xf numFmtId="0" fontId="18" fillId="0" borderId="153" xfId="0" applyFont="1" applyBorder="1" applyAlignment="1">
      <alignment vertical="center"/>
    </xf>
    <xf numFmtId="0" fontId="18" fillId="0" borderId="86" xfId="0" applyFont="1" applyBorder="1" applyAlignment="1">
      <alignment horizontal="center" vertical="center" textRotation="255"/>
    </xf>
    <xf numFmtId="0" fontId="18" fillId="0" borderId="30" xfId="0" applyFont="1" applyBorder="1" applyAlignment="1">
      <alignment horizontal="center" vertical="center" textRotation="255"/>
    </xf>
    <xf numFmtId="0" fontId="18" fillId="0" borderId="77" xfId="0" applyFont="1" applyBorder="1" applyAlignment="1">
      <alignment horizontal="center" vertical="center" textRotation="255"/>
    </xf>
    <xf numFmtId="0" fontId="18" fillId="0" borderId="85" xfId="0" applyFont="1" applyBorder="1" applyAlignment="1">
      <alignment horizontal="center" vertical="center" textRotation="255"/>
    </xf>
    <xf numFmtId="0" fontId="18" fillId="0" borderId="85" xfId="0" applyFont="1" applyBorder="1" applyAlignment="1">
      <alignment horizontal="distributed" vertical="center"/>
    </xf>
    <xf numFmtId="0" fontId="18" fillId="0" borderId="14" xfId="0" applyFont="1" applyBorder="1" applyAlignment="1">
      <alignment horizontal="distributed" vertical="center"/>
    </xf>
    <xf numFmtId="0" fontId="18" fillId="0" borderId="61" xfId="0" applyFont="1" applyBorder="1" applyAlignment="1">
      <alignment horizontal="distributed" vertical="center"/>
    </xf>
    <xf numFmtId="0" fontId="18" fillId="0" borderId="48" xfId="0" applyFont="1" applyBorder="1" applyAlignment="1">
      <alignment horizontal="distributed" vertical="center"/>
    </xf>
    <xf numFmtId="0" fontId="18" fillId="0" borderId="61" xfId="0" applyFont="1" applyFill="1" applyBorder="1" applyAlignment="1">
      <alignment horizontal="distributed" vertical="center"/>
    </xf>
    <xf numFmtId="0" fontId="18" fillId="0" borderId="48" xfId="0" applyFont="1" applyFill="1" applyBorder="1" applyAlignment="1">
      <alignment horizontal="distributed" vertical="center"/>
    </xf>
    <xf numFmtId="0" fontId="18" fillId="0" borderId="89" xfId="0" applyFont="1" applyBorder="1" applyAlignment="1">
      <alignment horizontal="distributed" vertical="center"/>
    </xf>
    <xf numFmtId="0" fontId="18" fillId="0" borderId="50" xfId="0" applyFont="1" applyBorder="1" applyAlignment="1">
      <alignment horizontal="distributed" vertical="center"/>
    </xf>
    <xf numFmtId="0" fontId="18" fillId="0" borderId="26" xfId="0" applyFont="1" applyBorder="1" applyAlignment="1">
      <alignment horizontal="right"/>
    </xf>
    <xf numFmtId="0" fontId="33" fillId="0" borderId="0" xfId="0" applyFont="1" applyAlignment="1">
      <alignment horizontal="center"/>
    </xf>
    <xf numFmtId="0" fontId="0" fillId="0" borderId="55" xfId="61" applyBorder="1" applyAlignment="1">
      <alignment horizontal="center" vertical="center"/>
      <protection/>
    </xf>
    <xf numFmtId="0" fontId="0" fillId="0" borderId="61" xfId="61" applyBorder="1" applyAlignment="1">
      <alignment horizontal="center" vertical="center"/>
      <protection/>
    </xf>
    <xf numFmtId="0" fontId="51" fillId="0" borderId="116" xfId="61" applyFont="1" applyBorder="1" applyAlignment="1">
      <alignment horizontal="center" vertical="center" wrapText="1" shrinkToFit="1"/>
      <protection/>
    </xf>
    <xf numFmtId="0" fontId="51" fillId="0" borderId="13" xfId="61" applyFont="1" applyBorder="1" applyAlignment="1">
      <alignment horizontal="center" vertical="center" wrapText="1" shrinkToFit="1"/>
      <protection/>
    </xf>
    <xf numFmtId="0" fontId="51" fillId="0" borderId="15" xfId="61" applyFont="1" applyBorder="1" applyAlignment="1">
      <alignment horizontal="center" vertical="center" wrapText="1" shrinkToFit="1"/>
      <protection/>
    </xf>
    <xf numFmtId="0" fontId="0" fillId="0" borderId="177" xfId="61" applyBorder="1" applyAlignment="1">
      <alignment horizontal="center" vertical="center"/>
      <protection/>
    </xf>
    <xf numFmtId="0" fontId="0" fillId="0" borderId="171" xfId="61" applyBorder="1" applyAlignment="1">
      <alignment horizontal="center" vertical="center"/>
      <protection/>
    </xf>
    <xf numFmtId="0" fontId="0" fillId="0" borderId="0" xfId="61" applyBorder="1" applyAlignment="1">
      <alignment horizontal="center" vertical="center"/>
      <protection/>
    </xf>
    <xf numFmtId="0" fontId="0" fillId="0" borderId="63" xfId="61" applyBorder="1" applyAlignment="1">
      <alignment horizontal="center" vertical="center"/>
      <protection/>
    </xf>
    <xf numFmtId="0" fontId="0" fillId="0" borderId="44" xfId="61" applyBorder="1" applyAlignment="1">
      <alignment horizontal="center" vertical="center"/>
      <protection/>
    </xf>
    <xf numFmtId="0" fontId="0" fillId="0" borderId="60" xfId="61" applyBorder="1" applyAlignment="1">
      <alignment horizontal="center" vertical="center"/>
      <protection/>
    </xf>
    <xf numFmtId="0" fontId="0" fillId="0" borderId="65" xfId="61" applyFont="1" applyBorder="1" applyAlignment="1">
      <alignment horizontal="center" vertical="center"/>
      <protection/>
    </xf>
    <xf numFmtId="0" fontId="0" fillId="0" borderId="65" xfId="61" applyBorder="1" applyAlignment="1">
      <alignment horizontal="center" vertical="center"/>
      <protection/>
    </xf>
    <xf numFmtId="0" fontId="0" fillId="0" borderId="85" xfId="61" applyFont="1" applyBorder="1" applyAlignment="1">
      <alignment horizontal="center" vertical="center" wrapText="1" shrinkToFit="1"/>
      <protection/>
    </xf>
    <xf numFmtId="0" fontId="0" fillId="0" borderId="85" xfId="61" applyBorder="1" applyAlignment="1">
      <alignment horizontal="center" vertical="center" shrinkToFit="1"/>
      <protection/>
    </xf>
    <xf numFmtId="0" fontId="0" fillId="0" borderId="101" xfId="61" applyBorder="1" applyAlignment="1">
      <alignment horizontal="center" vertical="center"/>
      <protection/>
    </xf>
    <xf numFmtId="0" fontId="0" fillId="0" borderId="88" xfId="61" applyBorder="1" applyAlignment="1">
      <alignment horizontal="center" vertical="center"/>
      <protection/>
    </xf>
    <xf numFmtId="0" fontId="0" fillId="0" borderId="116" xfId="61" applyFont="1" applyBorder="1" applyAlignment="1">
      <alignment horizontal="center" vertical="center" wrapText="1" shrinkToFit="1"/>
      <protection/>
    </xf>
    <xf numFmtId="0" fontId="0" fillId="0" borderId="13" xfId="61" applyFont="1" applyBorder="1" applyAlignment="1">
      <alignment horizontal="center" vertical="center" wrapText="1" shrinkToFit="1"/>
      <protection/>
    </xf>
    <xf numFmtId="0" fontId="0" fillId="0" borderId="15" xfId="61" applyFont="1" applyBorder="1" applyAlignment="1">
      <alignment horizontal="center" vertical="center" wrapText="1" shrinkToFit="1"/>
      <protection/>
    </xf>
    <xf numFmtId="0" fontId="0" fillId="0" borderId="16" xfId="61" applyFont="1" applyBorder="1" applyAlignment="1">
      <alignment horizontal="center" vertical="center" wrapText="1" shrinkToFit="1"/>
      <protection/>
    </xf>
    <xf numFmtId="0" fontId="0" fillId="0" borderId="13" xfId="61" applyBorder="1" applyAlignment="1">
      <alignment horizontal="center" vertical="center" wrapText="1" shrinkToFit="1"/>
      <protection/>
    </xf>
    <xf numFmtId="0" fontId="0" fillId="0" borderId="15" xfId="61" applyBorder="1" applyAlignment="1">
      <alignment horizontal="center" vertical="center" wrapText="1" shrinkToFit="1"/>
      <protection/>
    </xf>
    <xf numFmtId="0" fontId="0" fillId="0" borderId="60" xfId="61" applyFont="1" applyBorder="1" applyAlignment="1">
      <alignment horizontal="center" vertical="center" wrapText="1" shrinkToFit="1"/>
      <protection/>
    </xf>
    <xf numFmtId="0" fontId="0" fillId="0" borderId="88" xfId="61" applyBorder="1" applyAlignment="1">
      <alignment horizontal="center" vertical="center" shrinkToFit="1"/>
      <protection/>
    </xf>
    <xf numFmtId="0" fontId="0" fillId="0" borderId="36" xfId="6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xdr:row>
      <xdr:rowOff>28575</xdr:rowOff>
    </xdr:from>
    <xdr:to>
      <xdr:col>19</xdr:col>
      <xdr:colOff>2047875</xdr:colOff>
      <xdr:row>3</xdr:row>
      <xdr:rowOff>190500</xdr:rowOff>
    </xdr:to>
    <xdr:sp>
      <xdr:nvSpPr>
        <xdr:cNvPr id="1" name="Line 1"/>
        <xdr:cNvSpPr>
          <a:spLocks/>
        </xdr:cNvSpPr>
      </xdr:nvSpPr>
      <xdr:spPr>
        <a:xfrm>
          <a:off x="13754100" y="476250"/>
          <a:ext cx="28956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3</xdr:row>
      <xdr:rowOff>200025</xdr:rowOff>
    </xdr:to>
    <xdr:sp>
      <xdr:nvSpPr>
        <xdr:cNvPr id="2" name="Line 2"/>
        <xdr:cNvSpPr>
          <a:spLocks/>
        </xdr:cNvSpPr>
      </xdr:nvSpPr>
      <xdr:spPr>
        <a:xfrm>
          <a:off x="114300" y="457200"/>
          <a:ext cx="5715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41</xdr:row>
      <xdr:rowOff>28575</xdr:rowOff>
    </xdr:from>
    <xdr:to>
      <xdr:col>21</xdr:col>
      <xdr:colOff>0</xdr:colOff>
      <xdr:row>43</xdr:row>
      <xdr:rowOff>200025</xdr:rowOff>
    </xdr:to>
    <xdr:sp>
      <xdr:nvSpPr>
        <xdr:cNvPr id="3" name="Line 6"/>
        <xdr:cNvSpPr>
          <a:spLocks/>
        </xdr:cNvSpPr>
      </xdr:nvSpPr>
      <xdr:spPr>
        <a:xfrm>
          <a:off x="16668750" y="8420100"/>
          <a:ext cx="8382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2"/>
  <sheetViews>
    <sheetView showGridLines="0" zoomScale="70" zoomScaleNormal="70" zoomScalePageLayoutView="0" workbookViewId="0" topLeftCell="A1">
      <selection activeCell="E21" sqref="E21"/>
    </sheetView>
  </sheetViews>
  <sheetFormatPr defaultColWidth="8.625" defaultRowHeight="13.5"/>
  <cols>
    <col min="1" max="1" width="16.875" style="88" customWidth="1"/>
    <col min="2" max="2" width="9.50390625" style="88" customWidth="1"/>
    <col min="3" max="5" width="11.00390625" style="88" customWidth="1"/>
    <col min="6" max="6" width="11.875" style="88" customWidth="1"/>
    <col min="7" max="10" width="11.00390625" style="88" customWidth="1"/>
    <col min="11" max="11" width="14.75390625" style="88" customWidth="1"/>
    <col min="12" max="12" width="4.625" style="88" customWidth="1"/>
    <col min="13" max="14" width="11.00390625" style="88" customWidth="1"/>
    <col min="15" max="16384" width="8.625" style="88" customWidth="1"/>
  </cols>
  <sheetData>
    <row r="2" spans="11:12" ht="13.5">
      <c r="K2" s="812">
        <f ca="1">NOW()</f>
        <v>44116.39765914352</v>
      </c>
      <c r="L2" s="777"/>
    </row>
    <row r="4" spans="8:10" ht="13.5">
      <c r="H4" s="1066"/>
      <c r="I4" s="1066"/>
      <c r="J4" s="1066"/>
    </row>
    <row r="5" spans="1:13" ht="14.25">
      <c r="A5" s="725"/>
      <c r="B5" s="725"/>
      <c r="C5" s="725"/>
      <c r="D5" s="725"/>
      <c r="E5" s="725"/>
      <c r="F5" s="725"/>
      <c r="G5" s="725"/>
      <c r="H5" s="725"/>
      <c r="I5" s="725"/>
      <c r="J5" s="725"/>
      <c r="K5" s="725"/>
      <c r="L5" s="725"/>
      <c r="M5" s="725"/>
    </row>
    <row r="6" spans="1:14" ht="14.25">
      <c r="A6" s="726"/>
      <c r="B6" s="1065"/>
      <c r="C6" s="1065"/>
      <c r="D6" s="726"/>
      <c r="E6" s="726"/>
      <c r="F6" s="726"/>
      <c r="G6" s="726"/>
      <c r="H6" s="726"/>
      <c r="I6" s="725"/>
      <c r="J6" s="727"/>
      <c r="K6" s="725"/>
      <c r="L6" s="725"/>
      <c r="M6" s="725"/>
      <c r="N6" s="735"/>
    </row>
    <row r="7" spans="1:14" ht="14.25">
      <c r="A7" s="725"/>
      <c r="B7" s="1065"/>
      <c r="C7" s="1065"/>
      <c r="D7" s="725"/>
      <c r="E7" s="725"/>
      <c r="F7" s="728"/>
      <c r="G7" s="729"/>
      <c r="H7" s="729"/>
      <c r="I7" s="730"/>
      <c r="J7" s="725"/>
      <c r="K7" s="730"/>
      <c r="L7" s="725"/>
      <c r="M7" s="725"/>
      <c r="N7" s="735"/>
    </row>
    <row r="8" spans="1:14" ht="14.25">
      <c r="A8" s="725"/>
      <c r="B8" s="1065"/>
      <c r="C8" s="1065"/>
      <c r="D8" s="725"/>
      <c r="E8" s="725"/>
      <c r="F8" s="728"/>
      <c r="G8" s="729"/>
      <c r="H8" s="729"/>
      <c r="I8" s="730"/>
      <c r="J8" s="725"/>
      <c r="K8" s="730"/>
      <c r="L8" s="725"/>
      <c r="M8" s="725"/>
      <c r="N8" s="735"/>
    </row>
    <row r="9" spans="1:14" ht="14.25">
      <c r="A9" s="725"/>
      <c r="B9" s="1065"/>
      <c r="C9" s="1065"/>
      <c r="D9" s="725"/>
      <c r="E9" s="725"/>
      <c r="F9" s="728"/>
      <c r="G9" s="724"/>
      <c r="H9" s="729"/>
      <c r="I9" s="730"/>
      <c r="J9" s="725"/>
      <c r="K9" s="730"/>
      <c r="L9" s="725"/>
      <c r="M9" s="725"/>
      <c r="N9" s="735"/>
    </row>
    <row r="10" spans="1:14" ht="14.25">
      <c r="A10" s="725"/>
      <c r="B10" s="1065"/>
      <c r="C10" s="1065"/>
      <c r="D10" s="725"/>
      <c r="E10" s="725"/>
      <c r="F10" s="728"/>
      <c r="G10" s="729"/>
      <c r="H10" s="729"/>
      <c r="I10" s="730"/>
      <c r="J10" s="725"/>
      <c r="K10" s="730"/>
      <c r="L10" s="725"/>
      <c r="M10" s="725"/>
      <c r="N10" s="735"/>
    </row>
    <row r="11" spans="1:14" ht="14.25">
      <c r="A11" s="725"/>
      <c r="B11" s="725"/>
      <c r="C11" s="726"/>
      <c r="D11" s="725"/>
      <c r="E11" s="725"/>
      <c r="F11" s="728"/>
      <c r="G11" s="730"/>
      <c r="H11" s="728"/>
      <c r="I11" s="730"/>
      <c r="J11" s="725"/>
      <c r="K11" s="730"/>
      <c r="L11" s="725"/>
      <c r="M11" s="725"/>
      <c r="N11" s="735"/>
    </row>
    <row r="12" spans="1:14" ht="14.25">
      <c r="A12" s="725"/>
      <c r="B12" s="725"/>
      <c r="C12" s="726"/>
      <c r="D12" s="725"/>
      <c r="E12" s="725"/>
      <c r="F12" s="728"/>
      <c r="G12" s="730"/>
      <c r="H12" s="728"/>
      <c r="I12" s="730"/>
      <c r="J12" s="725"/>
      <c r="K12" s="730"/>
      <c r="L12" s="725"/>
      <c r="M12" s="725"/>
      <c r="N12" s="735"/>
    </row>
    <row r="13" spans="1:14" ht="14.25">
      <c r="A13" s="731"/>
      <c r="B13" s="731"/>
      <c r="C13" s="731"/>
      <c r="D13" s="731"/>
      <c r="E13" s="731"/>
      <c r="F13" s="731"/>
      <c r="G13" s="731"/>
      <c r="H13" s="731"/>
      <c r="I13" s="731"/>
      <c r="J13" s="731"/>
      <c r="K13" s="731"/>
      <c r="L13" s="731"/>
      <c r="M13" s="731"/>
      <c r="N13" s="731"/>
    </row>
    <row r="14" spans="1:14" ht="28.5" customHeight="1">
      <c r="A14" s="731"/>
      <c r="B14" s="813" t="s">
        <v>112</v>
      </c>
      <c r="C14" s="814"/>
      <c r="D14" s="814"/>
      <c r="E14" s="814"/>
      <c r="F14" s="814"/>
      <c r="G14" s="814"/>
      <c r="H14" s="814"/>
      <c r="I14" s="814"/>
      <c r="J14" s="814"/>
      <c r="K14" s="814"/>
      <c r="L14" s="729"/>
      <c r="M14" s="729"/>
      <c r="N14" s="736"/>
    </row>
    <row r="15" spans="1:14" ht="14.25">
      <c r="A15" s="731"/>
      <c r="B15" s="732"/>
      <c r="C15" s="729"/>
      <c r="D15" s="729"/>
      <c r="E15" s="729"/>
      <c r="F15" s="729"/>
      <c r="G15" s="729"/>
      <c r="H15" s="729"/>
      <c r="I15" s="729"/>
      <c r="J15" s="729"/>
      <c r="K15" s="729"/>
      <c r="L15" s="729"/>
      <c r="M15" s="729"/>
      <c r="N15" s="736"/>
    </row>
    <row r="16" spans="1:14" ht="14.25">
      <c r="A16" s="731"/>
      <c r="B16" s="729"/>
      <c r="C16" s="729"/>
      <c r="D16" s="729"/>
      <c r="E16" s="729"/>
      <c r="F16" s="729"/>
      <c r="G16" s="729"/>
      <c r="H16" s="729"/>
      <c r="I16" s="729"/>
      <c r="J16" s="729"/>
      <c r="K16" s="729"/>
      <c r="L16" s="729"/>
      <c r="M16" s="729"/>
      <c r="N16" s="729"/>
    </row>
    <row r="17" spans="1:14" ht="14.25">
      <c r="A17" s="731"/>
      <c r="B17" s="729"/>
      <c r="C17" s="729"/>
      <c r="D17" s="729"/>
      <c r="E17" s="729"/>
      <c r="F17" s="729"/>
      <c r="G17" s="729"/>
      <c r="H17" s="729"/>
      <c r="J17" s="729"/>
      <c r="K17" s="729"/>
      <c r="L17" s="729"/>
      <c r="M17" s="729"/>
      <c r="N17" s="736"/>
    </row>
    <row r="18" spans="1:14" ht="14.25">
      <c r="A18" s="725"/>
      <c r="B18" s="725"/>
      <c r="C18" s="726"/>
      <c r="D18" s="725"/>
      <c r="E18" s="725"/>
      <c r="F18" s="728"/>
      <c r="G18" s="730"/>
      <c r="H18" s="728"/>
      <c r="I18" s="730"/>
      <c r="J18" s="725"/>
      <c r="K18" s="730"/>
      <c r="L18" s="725"/>
      <c r="M18" s="725"/>
      <c r="N18" s="735"/>
    </row>
    <row r="19" spans="1:14" ht="14.25">
      <c r="A19" s="725"/>
      <c r="B19" s="725"/>
      <c r="C19" s="726"/>
      <c r="D19" s="725"/>
      <c r="E19" s="725"/>
      <c r="F19" s="728"/>
      <c r="G19" s="730"/>
      <c r="H19" s="728"/>
      <c r="I19" s="730"/>
      <c r="J19" s="725"/>
      <c r="K19" s="730"/>
      <c r="L19" s="725"/>
      <c r="M19" s="725"/>
      <c r="N19" s="735"/>
    </row>
    <row r="20" spans="1:14" ht="14.25">
      <c r="A20" s="725"/>
      <c r="B20" s="725"/>
      <c r="C20" s="726"/>
      <c r="D20" s="725"/>
      <c r="E20" s="725"/>
      <c r="F20" s="728"/>
      <c r="G20" s="730"/>
      <c r="H20" s="728"/>
      <c r="I20" s="730"/>
      <c r="J20" s="725"/>
      <c r="K20" s="730"/>
      <c r="L20" s="725"/>
      <c r="M20" s="725"/>
      <c r="N20" s="735"/>
    </row>
    <row r="21" spans="1:13" ht="14.25">
      <c r="A21" s="725"/>
      <c r="B21" s="725"/>
      <c r="C21" s="726"/>
      <c r="D21" s="725"/>
      <c r="E21" s="725"/>
      <c r="F21" s="728"/>
      <c r="G21" s="730"/>
      <c r="H21" s="728"/>
      <c r="I21" s="730"/>
      <c r="J21" s="725"/>
      <c r="K21" s="730"/>
      <c r="L21" s="725"/>
      <c r="M21" s="725"/>
    </row>
    <row r="22" spans="1:13" ht="14.25">
      <c r="A22" s="725"/>
      <c r="B22" s="1065"/>
      <c r="C22" s="1065"/>
      <c r="D22" s="725"/>
      <c r="E22" s="725"/>
      <c r="F22" s="728"/>
      <c r="G22" s="730"/>
      <c r="H22" s="728"/>
      <c r="I22" s="730"/>
      <c r="J22" s="725"/>
      <c r="K22" s="730"/>
      <c r="L22" s="725"/>
      <c r="M22" s="725"/>
    </row>
    <row r="23" spans="1:13" ht="14.25">
      <c r="A23" s="725"/>
      <c r="B23" s="725"/>
      <c r="C23" s="725"/>
      <c r="D23" s="725"/>
      <c r="E23" s="725"/>
      <c r="F23" s="728"/>
      <c r="G23" s="728"/>
      <c r="H23" s="728"/>
      <c r="I23" s="728"/>
      <c r="J23" s="725"/>
      <c r="K23" s="728"/>
      <c r="L23" s="725"/>
      <c r="M23" s="725"/>
    </row>
    <row r="24" spans="1:13" ht="14.25">
      <c r="A24" s="725"/>
      <c r="B24" s="725"/>
      <c r="C24" s="726"/>
      <c r="D24" s="733"/>
      <c r="E24" s="725"/>
      <c r="F24" s="728"/>
      <c r="G24" s="730"/>
      <c r="H24" s="728"/>
      <c r="I24" s="730"/>
      <c r="J24" s="725"/>
      <c r="K24" s="730"/>
      <c r="L24" s="725"/>
      <c r="M24" s="725"/>
    </row>
    <row r="25" spans="1:13" ht="14.25">
      <c r="A25" s="725"/>
      <c r="B25" s="725"/>
      <c r="C25" s="726"/>
      <c r="D25" s="733"/>
      <c r="E25" s="725"/>
      <c r="F25" s="728"/>
      <c r="G25" s="730"/>
      <c r="H25" s="728"/>
      <c r="I25" s="730"/>
      <c r="J25" s="725"/>
      <c r="K25" s="730"/>
      <c r="L25" s="725"/>
      <c r="M25" s="725"/>
    </row>
    <row r="26" spans="1:13" ht="14.25">
      <c r="A26" s="725"/>
      <c r="B26" s="725"/>
      <c r="C26" s="726"/>
      <c r="D26" s="733"/>
      <c r="E26" s="725"/>
      <c r="F26" s="728"/>
      <c r="G26" s="730"/>
      <c r="H26" s="728"/>
      <c r="I26" s="730"/>
      <c r="J26" s="725"/>
      <c r="K26" s="730"/>
      <c r="L26" s="725"/>
      <c r="M26" s="725"/>
    </row>
    <row r="27" spans="1:13" ht="14.25">
      <c r="A27" s="725"/>
      <c r="B27" s="725"/>
      <c r="C27" s="726"/>
      <c r="D27" s="733"/>
      <c r="E27" s="725"/>
      <c r="F27" s="728"/>
      <c r="G27" s="730"/>
      <c r="H27" s="728"/>
      <c r="I27" s="730"/>
      <c r="J27" s="725"/>
      <c r="K27" s="730"/>
      <c r="L27" s="725"/>
      <c r="M27" s="725"/>
    </row>
    <row r="28" spans="1:13" ht="14.25">
      <c r="A28" s="725"/>
      <c r="B28" s="725"/>
      <c r="C28" s="726"/>
      <c r="D28" s="733"/>
      <c r="E28" s="725"/>
      <c r="F28" s="728"/>
      <c r="G28" s="730"/>
      <c r="H28" s="728"/>
      <c r="I28" s="730"/>
      <c r="J28" s="725"/>
      <c r="K28" s="730"/>
      <c r="L28" s="725"/>
      <c r="M28" s="725"/>
    </row>
    <row r="29" spans="1:13" ht="14.25">
      <c r="A29" s="725"/>
      <c r="B29" s="725"/>
      <c r="C29" s="726"/>
      <c r="D29" s="733"/>
      <c r="E29" s="725"/>
      <c r="F29" s="728"/>
      <c r="G29" s="730"/>
      <c r="H29" s="728"/>
      <c r="I29" s="730"/>
      <c r="J29" s="725"/>
      <c r="K29" s="730"/>
      <c r="L29" s="725"/>
      <c r="M29" s="725"/>
    </row>
    <row r="30" spans="1:13" ht="14.25">
      <c r="A30" s="725"/>
      <c r="B30" s="725"/>
      <c r="C30" s="726"/>
      <c r="D30" s="733"/>
      <c r="E30" s="725"/>
      <c r="F30" s="728"/>
      <c r="G30" s="730"/>
      <c r="H30" s="728"/>
      <c r="I30" s="730"/>
      <c r="J30" s="725"/>
      <c r="K30" s="730"/>
      <c r="L30" s="725"/>
      <c r="M30" s="725"/>
    </row>
    <row r="31" spans="1:13" ht="21" customHeight="1">
      <c r="A31" s="725"/>
      <c r="B31" s="1065"/>
      <c r="C31" s="1065"/>
      <c r="F31" s="103" t="s">
        <v>111</v>
      </c>
      <c r="G31" s="1067"/>
      <c r="H31" s="1068"/>
      <c r="I31" s="1068"/>
      <c r="J31" s="1069"/>
      <c r="K31" s="730"/>
      <c r="L31" s="725"/>
      <c r="M31" s="725"/>
    </row>
    <row r="32" spans="1:13" ht="21" customHeight="1">
      <c r="A32" s="734"/>
      <c r="B32" s="734"/>
      <c r="C32" s="734"/>
      <c r="F32" s="104" t="s">
        <v>113</v>
      </c>
      <c r="G32" s="1070" t="s">
        <v>479</v>
      </c>
      <c r="H32" s="1071"/>
      <c r="I32" s="1071"/>
      <c r="J32" s="1072"/>
      <c r="K32" s="725"/>
      <c r="L32" s="734"/>
      <c r="M32" s="734"/>
    </row>
  </sheetData>
  <sheetProtection/>
  <mergeCells count="10">
    <mergeCell ref="B9:C9"/>
    <mergeCell ref="B10:C10"/>
    <mergeCell ref="H4:J4"/>
    <mergeCell ref="G31:J31"/>
    <mergeCell ref="G32:J32"/>
    <mergeCell ref="B31:C31"/>
    <mergeCell ref="B22:C22"/>
    <mergeCell ref="B6:C6"/>
    <mergeCell ref="B7:C7"/>
    <mergeCell ref="B8:C8"/>
  </mergeCells>
  <printOptions horizontalCentered="1" verticalCentered="1"/>
  <pageMargins left="0.7874015748031497" right="0.3937007874015748" top="0.3937007874015748" bottom="0.3937007874015748" header="0.5118110236220472" footer="0.5118110236220472"/>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28"/>
  <sheetViews>
    <sheetView showGridLines="0" zoomScale="85" zoomScaleNormal="85" zoomScalePageLayoutView="0" workbookViewId="0" topLeftCell="A1">
      <selection activeCell="L19" sqref="L19"/>
    </sheetView>
  </sheetViews>
  <sheetFormatPr defaultColWidth="9.00390625" defaultRowHeight="13.5"/>
  <cols>
    <col min="1" max="1" width="2.25390625" style="0" customWidth="1"/>
    <col min="2" max="3" width="4.25390625" style="0" customWidth="1"/>
    <col min="4" max="4" width="18.125" style="0" customWidth="1"/>
    <col min="5" max="14" width="10.625" style="0" customWidth="1"/>
  </cols>
  <sheetData>
    <row r="1" spans="1:14" ht="7.5" customHeight="1">
      <c r="A1" s="89"/>
      <c r="B1" s="89"/>
      <c r="C1" s="89"/>
      <c r="D1" s="89"/>
      <c r="E1" s="89"/>
      <c r="F1" s="89"/>
      <c r="G1" s="89"/>
      <c r="H1" s="89"/>
      <c r="I1" s="89"/>
      <c r="J1" s="89"/>
      <c r="K1" s="89"/>
      <c r="L1" s="89"/>
      <c r="M1" s="89"/>
      <c r="N1" s="89"/>
    </row>
    <row r="2" spans="1:14" ht="21.75" customHeight="1">
      <c r="A2" s="89"/>
      <c r="B2" s="1606" t="s">
        <v>204</v>
      </c>
      <c r="C2" s="1606"/>
      <c r="D2" s="1606"/>
      <c r="E2" s="1606"/>
      <c r="F2" s="1606"/>
      <c r="G2" s="1606"/>
      <c r="H2" s="1606"/>
      <c r="I2" s="1606"/>
      <c r="J2" s="1606"/>
      <c r="K2" s="1606"/>
      <c r="L2" s="1606"/>
      <c r="M2" s="1606"/>
      <c r="N2" s="1606"/>
    </row>
    <row r="3" spans="1:14" ht="15" thickBot="1">
      <c r="A3" s="89"/>
      <c r="B3" s="1605" t="s">
        <v>187</v>
      </c>
      <c r="C3" s="1605"/>
      <c r="D3" s="1605"/>
      <c r="E3" s="1605"/>
      <c r="F3" s="1605"/>
      <c r="G3" s="1605"/>
      <c r="H3" s="1605"/>
      <c r="I3" s="1605"/>
      <c r="J3" s="1605"/>
      <c r="K3" s="1605"/>
      <c r="L3" s="1605"/>
      <c r="M3" s="1605"/>
      <c r="N3" s="1605"/>
    </row>
    <row r="4" spans="1:14" ht="21" customHeight="1" thickBot="1">
      <c r="A4" s="89"/>
      <c r="B4" s="1588" t="s">
        <v>188</v>
      </c>
      <c r="C4" s="1589"/>
      <c r="D4" s="1590"/>
      <c r="E4" s="1062">
        <f>'①総括'!F5</f>
        <v>2</v>
      </c>
      <c r="F4" s="1063">
        <f aca="true" t="shared" si="0" ref="F4:N4">E4+1</f>
        <v>3</v>
      </c>
      <c r="G4" s="1063">
        <f t="shared" si="0"/>
        <v>4</v>
      </c>
      <c r="H4" s="1063">
        <f t="shared" si="0"/>
        <v>5</v>
      </c>
      <c r="I4" s="1063">
        <f t="shared" si="0"/>
        <v>6</v>
      </c>
      <c r="J4" s="1063">
        <f t="shared" si="0"/>
        <v>7</v>
      </c>
      <c r="K4" s="1063">
        <f t="shared" si="0"/>
        <v>8</v>
      </c>
      <c r="L4" s="1063">
        <f t="shared" si="0"/>
        <v>9</v>
      </c>
      <c r="M4" s="1063">
        <f t="shared" si="0"/>
        <v>10</v>
      </c>
      <c r="N4" s="1064">
        <f t="shared" si="0"/>
        <v>11</v>
      </c>
    </row>
    <row r="5" spans="1:14" s="88" customFormat="1" ht="21" customHeight="1">
      <c r="A5" s="137"/>
      <c r="B5" s="1593" t="s">
        <v>189</v>
      </c>
      <c r="C5" s="1591" t="s">
        <v>190</v>
      </c>
      <c r="D5" s="1592"/>
      <c r="E5" s="857"/>
      <c r="F5" s="858">
        <f>E26</f>
        <v>0</v>
      </c>
      <c r="G5" s="858">
        <f aca="true" t="shared" si="1" ref="G5:N5">F26</f>
        <v>0</v>
      </c>
      <c r="H5" s="858">
        <f t="shared" si="1"/>
        <v>0</v>
      </c>
      <c r="I5" s="858">
        <f t="shared" si="1"/>
        <v>0</v>
      </c>
      <c r="J5" s="858">
        <f t="shared" si="1"/>
        <v>0</v>
      </c>
      <c r="K5" s="858">
        <f t="shared" si="1"/>
        <v>0</v>
      </c>
      <c r="L5" s="858">
        <f t="shared" si="1"/>
        <v>0</v>
      </c>
      <c r="M5" s="858">
        <f t="shared" si="1"/>
        <v>0</v>
      </c>
      <c r="N5" s="859">
        <f t="shared" si="1"/>
        <v>0</v>
      </c>
    </row>
    <row r="6" spans="1:14" s="88" customFormat="1" ht="21" customHeight="1">
      <c r="A6" s="137"/>
      <c r="B6" s="1594"/>
      <c r="C6" s="1597" t="s">
        <v>191</v>
      </c>
      <c r="D6" s="1598"/>
      <c r="E6" s="860">
        <f>ROUND(('①総括'!F6+'①総括'!F7+'①総括'!F8+'①総括'!F9+'①総括'!F10+'①総括'!F11-'①総括'!F31),-3)/1000</f>
        <v>0</v>
      </c>
      <c r="F6" s="861">
        <f>ROUND(('①総括'!G6+'①総括'!G7+'①総括'!G8+'①総括'!G9+'①総括'!G10+'①総括'!G11-'①総括'!G31),-3)/1000</f>
        <v>0</v>
      </c>
      <c r="G6" s="861">
        <f>ROUND(('①総括'!H6+'①総括'!H7+'①総括'!H8+'①総括'!H9+'①総括'!H10+'①総括'!H11-'①総括'!H31),-3)/1000</f>
        <v>0</v>
      </c>
      <c r="H6" s="861">
        <f>ROUND(('①総括'!I6+'①総括'!I7+'①総括'!I8+'①総括'!I9+'①総括'!I10+'①総括'!I11-'①総括'!I31),-3)/1000</f>
        <v>0</v>
      </c>
      <c r="I6" s="861">
        <f>ROUND(('①総括'!J6+'①総括'!J7+'①総括'!J8+'①総括'!J9+'①総括'!J10+'①総括'!J11-'①総括'!J31),-3)/1000</f>
        <v>0</v>
      </c>
      <c r="J6" s="861">
        <f>ROUND(('①総括'!K6+'①総括'!K7+'①総括'!K8+'①総括'!K9+'①総括'!K10+'①総括'!K11-'①総括'!K31),-3)/1000</f>
        <v>0</v>
      </c>
      <c r="K6" s="861">
        <f>ROUND(('①総括'!L6+'①総括'!L7+'①総括'!L8+'①総括'!L9+'①総括'!L10+'①総括'!L11-'①総括'!L31),-3)/1000</f>
        <v>0</v>
      </c>
      <c r="L6" s="861">
        <f>ROUND(('①総括'!M6+'①総括'!M7+'①総括'!M8+'①総括'!M9+'①総括'!M10+'①総括'!M11-'①総括'!M31),-3)/1000</f>
        <v>0</v>
      </c>
      <c r="M6" s="861">
        <f>ROUND(('①総括'!N6+'①総括'!N7+'①総括'!N8+'①総括'!N9+'①総括'!N10+'①総括'!N11-'①総括'!N31),-3)/1000</f>
        <v>0</v>
      </c>
      <c r="N6" s="862">
        <f>ROUND(('①総括'!O6+'①総括'!O7+'①総括'!O8+'①総括'!O9+'①総括'!O10+'①総括'!O11-'①総括'!O31),-3)/1000</f>
        <v>0</v>
      </c>
    </row>
    <row r="7" spans="1:14" s="88" customFormat="1" ht="21" customHeight="1">
      <c r="A7" s="137"/>
      <c r="B7" s="1594"/>
      <c r="C7" s="1597" t="s">
        <v>192</v>
      </c>
      <c r="D7" s="1598"/>
      <c r="E7" s="860">
        <f>ROUND('①総括'!F33,-3)/1000</f>
        <v>0</v>
      </c>
      <c r="F7" s="861">
        <f>ROUND('①総括'!G33,-3)/1000</f>
        <v>0</v>
      </c>
      <c r="G7" s="861">
        <f>ROUND('①総括'!H33,-3)/1000</f>
        <v>0</v>
      </c>
      <c r="H7" s="861">
        <f>ROUND('①総括'!I33,-3)/1000</f>
        <v>0</v>
      </c>
      <c r="I7" s="861">
        <f>ROUND('①総括'!J33,-3)/1000</f>
        <v>0</v>
      </c>
      <c r="J7" s="861">
        <f>ROUND('①総括'!K33,-3)/1000</f>
        <v>0</v>
      </c>
      <c r="K7" s="861">
        <f>ROUND('①総括'!L33,-3)/1000</f>
        <v>0</v>
      </c>
      <c r="L7" s="861">
        <f>ROUND('①総括'!M33,-3)/1000</f>
        <v>0</v>
      </c>
      <c r="M7" s="861">
        <f>ROUND('①総括'!N33,-3)/1000</f>
        <v>0</v>
      </c>
      <c r="N7" s="862">
        <f>ROUND('①総括'!O33,-3)/1000</f>
        <v>0</v>
      </c>
    </row>
    <row r="8" spans="1:14" s="88" customFormat="1" ht="21" customHeight="1">
      <c r="A8" s="137"/>
      <c r="B8" s="1594"/>
      <c r="C8" s="1597" t="s">
        <v>213</v>
      </c>
      <c r="D8" s="1598"/>
      <c r="E8" s="863"/>
      <c r="F8" s="864"/>
      <c r="G8" s="864"/>
      <c r="H8" s="864"/>
      <c r="I8" s="864"/>
      <c r="J8" s="864"/>
      <c r="K8" s="864"/>
      <c r="L8" s="864"/>
      <c r="M8" s="864"/>
      <c r="N8" s="865"/>
    </row>
    <row r="9" spans="1:14" s="88" customFormat="1" ht="21" customHeight="1">
      <c r="A9" s="137"/>
      <c r="B9" s="1594"/>
      <c r="C9" s="1597" t="s">
        <v>193</v>
      </c>
      <c r="D9" s="1598"/>
      <c r="E9" s="860">
        <f>ROUND('①総括'!F37,-3)/1000</f>
        <v>0</v>
      </c>
      <c r="F9" s="861">
        <f>ROUND('①総括'!G37,-3)/1000</f>
        <v>0</v>
      </c>
      <c r="G9" s="861">
        <f>ROUND('①総括'!H37,-3)/1000</f>
        <v>0</v>
      </c>
      <c r="H9" s="861">
        <f>ROUND('①総括'!I37,-3)/1000</f>
        <v>0</v>
      </c>
      <c r="I9" s="861">
        <f>ROUND('①総括'!J37,-3)/1000</f>
        <v>0</v>
      </c>
      <c r="J9" s="861">
        <f>ROUND('①総括'!K37,-3)/1000</f>
        <v>0</v>
      </c>
      <c r="K9" s="861">
        <f>ROUND('①総括'!L37,-3)/1000</f>
        <v>0</v>
      </c>
      <c r="L9" s="861">
        <f>ROUND('①総括'!M37,-3)/1000</f>
        <v>0</v>
      </c>
      <c r="M9" s="861">
        <f>ROUND('①総括'!N37,-3)/1000</f>
        <v>0</v>
      </c>
      <c r="N9" s="862">
        <f>ROUND('①総括'!O37,-3)/1000</f>
        <v>0</v>
      </c>
    </row>
    <row r="10" spans="1:14" s="88" customFormat="1" ht="21" customHeight="1">
      <c r="A10" s="137"/>
      <c r="B10" s="1594"/>
      <c r="C10" s="1597" t="s">
        <v>194</v>
      </c>
      <c r="D10" s="1598"/>
      <c r="E10" s="860">
        <f>SUM(E11:E12)</f>
        <v>0</v>
      </c>
      <c r="F10" s="861">
        <f aca="true" t="shared" si="2" ref="F10:N10">SUM(F11:F12)</f>
        <v>0</v>
      </c>
      <c r="G10" s="861">
        <f t="shared" si="2"/>
        <v>0</v>
      </c>
      <c r="H10" s="861">
        <f t="shared" si="2"/>
        <v>0</v>
      </c>
      <c r="I10" s="861">
        <f t="shared" si="2"/>
        <v>0</v>
      </c>
      <c r="J10" s="861">
        <f t="shared" si="2"/>
        <v>0</v>
      </c>
      <c r="K10" s="861">
        <f t="shared" si="2"/>
        <v>0</v>
      </c>
      <c r="L10" s="861">
        <f t="shared" si="2"/>
        <v>0</v>
      </c>
      <c r="M10" s="861">
        <f t="shared" si="2"/>
        <v>0</v>
      </c>
      <c r="N10" s="862">
        <f t="shared" si="2"/>
        <v>0</v>
      </c>
    </row>
    <row r="11" spans="1:14" s="88" customFormat="1" ht="21" customHeight="1">
      <c r="A11" s="137"/>
      <c r="B11" s="1594"/>
      <c r="C11" s="1596" t="s">
        <v>195</v>
      </c>
      <c r="D11" s="755" t="s">
        <v>214</v>
      </c>
      <c r="E11" s="866"/>
      <c r="F11" s="867"/>
      <c r="G11" s="867"/>
      <c r="H11" s="867"/>
      <c r="I11" s="867"/>
      <c r="J11" s="867"/>
      <c r="K11" s="867"/>
      <c r="L11" s="867"/>
      <c r="M11" s="867"/>
      <c r="N11" s="868"/>
    </row>
    <row r="12" spans="1:14" s="88" customFormat="1" ht="21" customHeight="1">
      <c r="A12" s="137"/>
      <c r="B12" s="1594"/>
      <c r="C12" s="1596"/>
      <c r="D12" s="756" t="s">
        <v>215</v>
      </c>
      <c r="E12" s="869"/>
      <c r="F12" s="870"/>
      <c r="G12" s="870"/>
      <c r="H12" s="870"/>
      <c r="I12" s="870"/>
      <c r="J12" s="870"/>
      <c r="K12" s="870"/>
      <c r="L12" s="870"/>
      <c r="M12" s="870"/>
      <c r="N12" s="871"/>
    </row>
    <row r="13" spans="1:14" s="88" customFormat="1" ht="21" customHeight="1">
      <c r="A13" s="137"/>
      <c r="B13" s="1594"/>
      <c r="C13" s="1597" t="s">
        <v>196</v>
      </c>
      <c r="D13" s="1598"/>
      <c r="E13" s="863"/>
      <c r="F13" s="864"/>
      <c r="G13" s="864"/>
      <c r="H13" s="864"/>
      <c r="I13" s="864"/>
      <c r="J13" s="864"/>
      <c r="K13" s="864"/>
      <c r="L13" s="864"/>
      <c r="M13" s="864"/>
      <c r="N13" s="865"/>
    </row>
    <row r="14" spans="1:14" s="777" customFormat="1" ht="21" customHeight="1" thickBot="1">
      <c r="A14" s="717"/>
      <c r="B14" s="1594"/>
      <c r="C14" s="1601" t="s">
        <v>197</v>
      </c>
      <c r="D14" s="1602"/>
      <c r="E14" s="872">
        <f>'①総括'!F12/1000</f>
        <v>0</v>
      </c>
      <c r="F14" s="873">
        <f>'①総括'!G12/1000</f>
        <v>0</v>
      </c>
      <c r="G14" s="873">
        <f>'①総括'!H12/1000</f>
        <v>0</v>
      </c>
      <c r="H14" s="873">
        <f>'①総括'!I12/1000</f>
        <v>0</v>
      </c>
      <c r="I14" s="873">
        <f>'①総括'!J12/1000</f>
        <v>0</v>
      </c>
      <c r="J14" s="873">
        <f>'①総括'!K12/1000</f>
        <v>0</v>
      </c>
      <c r="K14" s="873">
        <f>'①総括'!L12/1000</f>
        <v>0</v>
      </c>
      <c r="L14" s="873">
        <f>'①総括'!M12/1000</f>
        <v>0</v>
      </c>
      <c r="M14" s="873">
        <f>'①総括'!N12/1000</f>
        <v>0</v>
      </c>
      <c r="N14" s="874">
        <f>'①総括'!O12/1000</f>
        <v>0</v>
      </c>
    </row>
    <row r="15" spans="1:14" s="88" customFormat="1" ht="21" customHeight="1" thickBot="1" thickTop="1">
      <c r="A15" s="137"/>
      <c r="B15" s="1595"/>
      <c r="C15" s="1581" t="s">
        <v>198</v>
      </c>
      <c r="D15" s="1582"/>
      <c r="E15" s="875">
        <f>SUM(E5:E10)+SUM(E13:E14)</f>
        <v>0</v>
      </c>
      <c r="F15" s="876">
        <f aca="true" t="shared" si="3" ref="F15:N15">SUM(F5:F10)+SUM(F13:F14)</f>
        <v>0</v>
      </c>
      <c r="G15" s="876">
        <f t="shared" si="3"/>
        <v>0</v>
      </c>
      <c r="H15" s="876">
        <f t="shared" si="3"/>
        <v>0</v>
      </c>
      <c r="I15" s="876">
        <f t="shared" si="3"/>
        <v>0</v>
      </c>
      <c r="J15" s="876">
        <f t="shared" si="3"/>
        <v>0</v>
      </c>
      <c r="K15" s="876">
        <f t="shared" si="3"/>
        <v>0</v>
      </c>
      <c r="L15" s="876">
        <f t="shared" si="3"/>
        <v>0</v>
      </c>
      <c r="M15" s="876">
        <f t="shared" si="3"/>
        <v>0</v>
      </c>
      <c r="N15" s="877">
        <f t="shared" si="3"/>
        <v>0</v>
      </c>
    </row>
    <row r="16" spans="1:14" s="88" customFormat="1" ht="21" customHeight="1">
      <c r="A16" s="137"/>
      <c r="B16" s="1593" t="s">
        <v>199</v>
      </c>
      <c r="C16" s="1603" t="s">
        <v>411</v>
      </c>
      <c r="D16" s="1604"/>
      <c r="E16" s="878"/>
      <c r="F16" s="879"/>
      <c r="G16" s="879"/>
      <c r="H16" s="879"/>
      <c r="I16" s="879"/>
      <c r="J16" s="879"/>
      <c r="K16" s="879"/>
      <c r="L16" s="879"/>
      <c r="M16" s="879"/>
      <c r="N16" s="880"/>
    </row>
    <row r="17" spans="1:14" s="88" customFormat="1" ht="21" customHeight="1">
      <c r="A17" s="137"/>
      <c r="B17" s="1594"/>
      <c r="C17" s="1597" t="s">
        <v>200</v>
      </c>
      <c r="D17" s="1598"/>
      <c r="E17" s="863"/>
      <c r="F17" s="864"/>
      <c r="G17" s="864"/>
      <c r="H17" s="864"/>
      <c r="I17" s="864"/>
      <c r="J17" s="864"/>
      <c r="K17" s="864"/>
      <c r="L17" s="864"/>
      <c r="M17" s="864"/>
      <c r="N17" s="865"/>
    </row>
    <row r="18" spans="1:14" s="88" customFormat="1" ht="21" customHeight="1">
      <c r="A18" s="137"/>
      <c r="B18" s="1594"/>
      <c r="C18" s="1597" t="s">
        <v>201</v>
      </c>
      <c r="D18" s="1598"/>
      <c r="E18" s="860">
        <f>ROUND('①総括'!F35,-3)/1000</f>
        <v>0</v>
      </c>
      <c r="F18" s="861">
        <f>ROUND('①総括'!G35,-3)/1000</f>
        <v>0</v>
      </c>
      <c r="G18" s="861">
        <f>ROUND('①総括'!H35,-3)/1000</f>
        <v>0</v>
      </c>
      <c r="H18" s="861">
        <f>ROUND('①総括'!I35,-3)/1000</f>
        <v>0</v>
      </c>
      <c r="I18" s="861">
        <f>ROUND('①総括'!J35,-3)/1000</f>
        <v>0</v>
      </c>
      <c r="J18" s="861">
        <f>ROUND('①総括'!K35,-3)/1000</f>
        <v>0</v>
      </c>
      <c r="K18" s="861">
        <f>ROUND('①総括'!L35,-3)/1000</f>
        <v>0</v>
      </c>
      <c r="L18" s="861">
        <f>ROUND('①総括'!M35,-3)/1000</f>
        <v>0</v>
      </c>
      <c r="M18" s="861">
        <f>ROUND('①総括'!N35,-3)/1000</f>
        <v>0</v>
      </c>
      <c r="N18" s="862">
        <f>ROUND('①総括'!O35,-3)/1000</f>
        <v>0</v>
      </c>
    </row>
    <row r="19" spans="1:14" s="88" customFormat="1" ht="21" customHeight="1">
      <c r="A19" s="137"/>
      <c r="B19" s="1594"/>
      <c r="C19" s="1583" t="s">
        <v>202</v>
      </c>
      <c r="D19" s="1584"/>
      <c r="E19" s="863"/>
      <c r="F19" s="864"/>
      <c r="G19" s="864"/>
      <c r="H19" s="864"/>
      <c r="I19" s="864"/>
      <c r="J19" s="864"/>
      <c r="K19" s="864"/>
      <c r="L19" s="864"/>
      <c r="M19" s="864"/>
      <c r="N19" s="865"/>
    </row>
    <row r="20" spans="1:14" s="88" customFormat="1" ht="21" customHeight="1">
      <c r="A20" s="137"/>
      <c r="B20" s="1594"/>
      <c r="C20" s="1597" t="s">
        <v>205</v>
      </c>
      <c r="D20" s="1598"/>
      <c r="E20" s="860">
        <f>SUM(E21:E22)</f>
        <v>0</v>
      </c>
      <c r="F20" s="861">
        <f aca="true" t="shared" si="4" ref="F20:N20">SUM(F21:F22)</f>
        <v>0</v>
      </c>
      <c r="G20" s="861">
        <f t="shared" si="4"/>
        <v>0</v>
      </c>
      <c r="H20" s="861">
        <f t="shared" si="4"/>
        <v>0</v>
      </c>
      <c r="I20" s="861">
        <f t="shared" si="4"/>
        <v>0</v>
      </c>
      <c r="J20" s="861">
        <f t="shared" si="4"/>
        <v>0</v>
      </c>
      <c r="K20" s="861">
        <f t="shared" si="4"/>
        <v>0</v>
      </c>
      <c r="L20" s="861">
        <f t="shared" si="4"/>
        <v>0</v>
      </c>
      <c r="M20" s="861">
        <f t="shared" si="4"/>
        <v>0</v>
      </c>
      <c r="N20" s="862">
        <f t="shared" si="4"/>
        <v>0</v>
      </c>
    </row>
    <row r="21" spans="1:14" s="88" customFormat="1" ht="21" customHeight="1">
      <c r="A21" s="137"/>
      <c r="B21" s="1594"/>
      <c r="C21" s="1596" t="s">
        <v>195</v>
      </c>
      <c r="D21" s="212" t="s">
        <v>214</v>
      </c>
      <c r="E21" s="881">
        <f>ROUND('⑤償還'!N34,-3)/1000</f>
        <v>0</v>
      </c>
      <c r="F21" s="882">
        <f>ROUND('⑤償還'!O34,-3)/1000</f>
        <v>0</v>
      </c>
      <c r="G21" s="882">
        <f>ROUND('⑤償還'!P34,-3)/1000</f>
        <v>0</v>
      </c>
      <c r="H21" s="882">
        <f>ROUND('⑤償還'!Q34,-3)/1000</f>
        <v>0</v>
      </c>
      <c r="I21" s="882">
        <f>ROUND('⑤償還'!R34,-3)/1000</f>
        <v>0</v>
      </c>
      <c r="J21" s="882">
        <f>ROUND('⑤償還'!S34,-3)/1000</f>
        <v>0</v>
      </c>
      <c r="K21" s="882">
        <f>ROUND('⑤償還'!T34,-3)/1000</f>
        <v>0</v>
      </c>
      <c r="L21" s="882">
        <f>ROUND('⑤償還'!U34,-3)/1000</f>
        <v>0</v>
      </c>
      <c r="M21" s="882">
        <f>ROUND('⑤償還'!V34,-3)/1000</f>
        <v>0</v>
      </c>
      <c r="N21" s="883">
        <f>ROUND('⑤償還'!W34,-3)/1000</f>
        <v>0</v>
      </c>
    </row>
    <row r="22" spans="1:14" s="88" customFormat="1" ht="21" customHeight="1">
      <c r="A22" s="137"/>
      <c r="B22" s="1594"/>
      <c r="C22" s="1596"/>
      <c r="D22" s="211" t="s">
        <v>215</v>
      </c>
      <c r="E22" s="884">
        <f>ROUND('⑤償還'!N43,-3)/1000</f>
        <v>0</v>
      </c>
      <c r="F22" s="885">
        <f>ROUND('⑤償還'!O43,-3)/1000</f>
        <v>0</v>
      </c>
      <c r="G22" s="885">
        <f>ROUND('⑤償還'!P43,-3)/1000</f>
        <v>0</v>
      </c>
      <c r="H22" s="885">
        <f>ROUND('⑤償還'!Q43,-3)/1000</f>
        <v>0</v>
      </c>
      <c r="I22" s="885">
        <f>ROUND('⑤償還'!R43,-3)/1000</f>
        <v>0</v>
      </c>
      <c r="J22" s="885">
        <f>ROUND('⑤償還'!S43,-3)/1000</f>
        <v>0</v>
      </c>
      <c r="K22" s="885">
        <f>ROUND('⑤償還'!T43,-3)/1000</f>
        <v>0</v>
      </c>
      <c r="L22" s="885">
        <f>ROUND('⑤償還'!U43,-3)/1000</f>
        <v>0</v>
      </c>
      <c r="M22" s="885">
        <f>ROUND('⑤償還'!V43,-3)/1000</f>
        <v>0</v>
      </c>
      <c r="N22" s="886">
        <f>ROUND('⑤償還'!W43,-3)/1000</f>
        <v>0</v>
      </c>
    </row>
    <row r="23" spans="1:14" s="88" customFormat="1" ht="21" customHeight="1">
      <c r="A23" s="137"/>
      <c r="B23" s="1594"/>
      <c r="C23" s="1597" t="s">
        <v>203</v>
      </c>
      <c r="D23" s="1598"/>
      <c r="E23" s="860">
        <f>ROUND('①総括'!F36,-3)/1000</f>
        <v>0</v>
      </c>
      <c r="F23" s="861">
        <f>ROUND('①総括'!G36,-3)/1000</f>
        <v>0</v>
      </c>
      <c r="G23" s="861">
        <f>ROUND('①総括'!H36,-3)/1000</f>
        <v>0</v>
      </c>
      <c r="H23" s="861">
        <f>ROUND('①総括'!I36,-3)/1000</f>
        <v>0</v>
      </c>
      <c r="I23" s="861">
        <f>ROUND('①総括'!J36,-3)/1000</f>
        <v>0</v>
      </c>
      <c r="J23" s="861">
        <f>ROUND('①総括'!K36,-3)/1000</f>
        <v>0</v>
      </c>
      <c r="K23" s="861">
        <f>ROUND('①総括'!L36,-3)/1000</f>
        <v>0</v>
      </c>
      <c r="L23" s="861">
        <f>ROUND('①総括'!M36,-3)/1000</f>
        <v>0</v>
      </c>
      <c r="M23" s="861">
        <f>ROUND('①総括'!N36,-3)/1000</f>
        <v>0</v>
      </c>
      <c r="N23" s="862">
        <f>ROUND('①総括'!O36,-3)/1000</f>
        <v>0</v>
      </c>
    </row>
    <row r="24" spans="1:14" s="88" customFormat="1" ht="21" customHeight="1" thickBot="1">
      <c r="A24" s="137"/>
      <c r="B24" s="1594"/>
      <c r="C24" s="1599" t="s">
        <v>406</v>
      </c>
      <c r="D24" s="1600"/>
      <c r="E24" s="887"/>
      <c r="F24" s="888"/>
      <c r="G24" s="888"/>
      <c r="H24" s="888"/>
      <c r="I24" s="888"/>
      <c r="J24" s="888"/>
      <c r="K24" s="888"/>
      <c r="L24" s="888"/>
      <c r="M24" s="888"/>
      <c r="N24" s="889"/>
    </row>
    <row r="25" spans="1:14" s="88" customFormat="1" ht="21" customHeight="1" thickBot="1" thickTop="1">
      <c r="A25" s="137"/>
      <c r="B25" s="1595"/>
      <c r="C25" s="1581" t="s">
        <v>30</v>
      </c>
      <c r="D25" s="1582"/>
      <c r="E25" s="875">
        <f>SUM(E16:E20)+SUM(E23:E24)</f>
        <v>0</v>
      </c>
      <c r="F25" s="876">
        <f aca="true" t="shared" si="5" ref="F25:N25">SUM(F16:F20)+SUM(F23:F24)</f>
        <v>0</v>
      </c>
      <c r="G25" s="876">
        <f t="shared" si="5"/>
        <v>0</v>
      </c>
      <c r="H25" s="876">
        <f t="shared" si="5"/>
        <v>0</v>
      </c>
      <c r="I25" s="876">
        <f t="shared" si="5"/>
        <v>0</v>
      </c>
      <c r="J25" s="876">
        <f t="shared" si="5"/>
        <v>0</v>
      </c>
      <c r="K25" s="876">
        <f t="shared" si="5"/>
        <v>0</v>
      </c>
      <c r="L25" s="876">
        <f t="shared" si="5"/>
        <v>0</v>
      </c>
      <c r="M25" s="876">
        <f t="shared" si="5"/>
        <v>0</v>
      </c>
      <c r="N25" s="877">
        <f t="shared" si="5"/>
        <v>0</v>
      </c>
    </row>
    <row r="26" spans="1:14" s="88" customFormat="1" ht="21" customHeight="1" thickBot="1">
      <c r="A26" s="137"/>
      <c r="B26" s="1585" t="s">
        <v>186</v>
      </c>
      <c r="C26" s="1586"/>
      <c r="D26" s="1587"/>
      <c r="E26" s="875">
        <f>E15-E25</f>
        <v>0</v>
      </c>
      <c r="F26" s="876">
        <f aca="true" t="shared" si="6" ref="F26:N26">F15-F25</f>
        <v>0</v>
      </c>
      <c r="G26" s="876">
        <f t="shared" si="6"/>
        <v>0</v>
      </c>
      <c r="H26" s="876">
        <f t="shared" si="6"/>
        <v>0</v>
      </c>
      <c r="I26" s="876">
        <f t="shared" si="6"/>
        <v>0</v>
      </c>
      <c r="J26" s="876">
        <f t="shared" si="6"/>
        <v>0</v>
      </c>
      <c r="K26" s="876">
        <f t="shared" si="6"/>
        <v>0</v>
      </c>
      <c r="L26" s="876">
        <f t="shared" si="6"/>
        <v>0</v>
      </c>
      <c r="M26" s="876">
        <f t="shared" si="6"/>
        <v>0</v>
      </c>
      <c r="N26" s="877">
        <f t="shared" si="6"/>
        <v>0</v>
      </c>
    </row>
    <row r="27" spans="1:14" ht="21.75" customHeight="1">
      <c r="A27" s="89"/>
      <c r="B27" s="89"/>
      <c r="C27" s="89"/>
      <c r="D27" s="89"/>
      <c r="E27" s="89"/>
      <c r="F27" s="89"/>
      <c r="G27" s="89"/>
      <c r="H27" s="1007" t="s">
        <v>474</v>
      </c>
      <c r="I27" s="89"/>
      <c r="J27" s="89"/>
      <c r="K27" s="89"/>
      <c r="L27" s="89"/>
      <c r="M27" s="89"/>
      <c r="N27" s="89"/>
    </row>
    <row r="28" spans="1:14" ht="13.5">
      <c r="A28" s="89"/>
      <c r="B28" s="89"/>
      <c r="C28" s="89"/>
      <c r="D28" s="89"/>
      <c r="E28" s="89"/>
      <c r="F28" s="89"/>
      <c r="G28" s="89"/>
      <c r="H28" s="89"/>
      <c r="I28" s="89"/>
      <c r="J28" s="89"/>
      <c r="K28" s="89"/>
      <c r="L28" s="89"/>
      <c r="M28" s="89"/>
      <c r="N28" s="89"/>
    </row>
  </sheetData>
  <sheetProtection/>
  <mergeCells count="25">
    <mergeCell ref="B3:N3"/>
    <mergeCell ref="B2:N2"/>
    <mergeCell ref="C10:D10"/>
    <mergeCell ref="C13:D13"/>
    <mergeCell ref="C6:D6"/>
    <mergeCell ref="C7:D7"/>
    <mergeCell ref="C8:D8"/>
    <mergeCell ref="C9:D9"/>
    <mergeCell ref="C24:D24"/>
    <mergeCell ref="C14:D14"/>
    <mergeCell ref="C15:D15"/>
    <mergeCell ref="C11:C12"/>
    <mergeCell ref="C16:D16"/>
    <mergeCell ref="C17:D17"/>
    <mergeCell ref="C18:D18"/>
    <mergeCell ref="C25:D25"/>
    <mergeCell ref="C19:D19"/>
    <mergeCell ref="B26:D26"/>
    <mergeCell ref="B4:D4"/>
    <mergeCell ref="C5:D5"/>
    <mergeCell ref="B5:B15"/>
    <mergeCell ref="B16:B25"/>
    <mergeCell ref="C21:C22"/>
    <mergeCell ref="C20:D20"/>
    <mergeCell ref="C23:D23"/>
  </mergeCells>
  <printOptions horizontalCentered="1" verticalCentered="1"/>
  <pageMargins left="0.1968503937007874" right="0.3937007874015748" top="0.5905511811023623" bottom="0.1968503937007874" header="0.5118110236220472" footer="0.5118110236220472"/>
  <pageSetup cellComments="asDisplayed"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1:AQ27"/>
  <sheetViews>
    <sheetView showGridLines="0" zoomScale="80" zoomScaleNormal="80" zoomScalePageLayoutView="0" workbookViewId="0" topLeftCell="A1">
      <selection activeCell="AC32" sqref="AC32"/>
    </sheetView>
  </sheetViews>
  <sheetFormatPr defaultColWidth="9.00390625" defaultRowHeight="13.5"/>
  <cols>
    <col min="1" max="1" width="10.50390625" style="785" customWidth="1"/>
    <col min="2" max="2" width="10.375" style="785" customWidth="1"/>
    <col min="3" max="38" width="2.625" style="785" customWidth="1"/>
    <col min="39" max="43" width="3.125" style="785" customWidth="1"/>
    <col min="44" max="16384" width="9.00390625" style="785" customWidth="1"/>
  </cols>
  <sheetData>
    <row r="1" ht="14.25">
      <c r="A1" s="784" t="s">
        <v>477</v>
      </c>
    </row>
    <row r="3" spans="1:43" ht="14.25" thickBot="1">
      <c r="A3" s="786" t="s">
        <v>429</v>
      </c>
      <c r="B3" s="786" t="s">
        <v>430</v>
      </c>
      <c r="C3" s="1618" t="s">
        <v>445</v>
      </c>
      <c r="D3" s="1619"/>
      <c r="E3" s="1619"/>
      <c r="F3" s="1618" t="s">
        <v>434</v>
      </c>
      <c r="G3" s="1619"/>
      <c r="H3" s="1619"/>
      <c r="I3" s="1618" t="s">
        <v>435</v>
      </c>
      <c r="J3" s="1619"/>
      <c r="K3" s="1619"/>
      <c r="L3" s="1618" t="s">
        <v>436</v>
      </c>
      <c r="M3" s="1619"/>
      <c r="N3" s="1619"/>
      <c r="O3" s="1618" t="s">
        <v>437</v>
      </c>
      <c r="P3" s="1619"/>
      <c r="Q3" s="1619"/>
      <c r="R3" s="1618" t="s">
        <v>446</v>
      </c>
      <c r="S3" s="1619"/>
      <c r="T3" s="1619"/>
      <c r="U3" s="1618" t="s">
        <v>447</v>
      </c>
      <c r="V3" s="1619"/>
      <c r="W3" s="1619"/>
      <c r="X3" s="1618" t="s">
        <v>448</v>
      </c>
      <c r="Y3" s="1619"/>
      <c r="Z3" s="1619"/>
      <c r="AA3" s="1618" t="s">
        <v>449</v>
      </c>
      <c r="AB3" s="1619"/>
      <c r="AC3" s="1619"/>
      <c r="AD3" s="1618" t="s">
        <v>431</v>
      </c>
      <c r="AE3" s="1619"/>
      <c r="AF3" s="1619"/>
      <c r="AG3" s="1618" t="s">
        <v>432</v>
      </c>
      <c r="AH3" s="1619"/>
      <c r="AI3" s="1619"/>
      <c r="AJ3" s="1618" t="s">
        <v>433</v>
      </c>
      <c r="AK3" s="1619"/>
      <c r="AL3" s="1619"/>
      <c r="AM3" s="1607" t="s">
        <v>438</v>
      </c>
      <c r="AN3" s="1607"/>
      <c r="AO3" s="1607"/>
      <c r="AP3" s="1607"/>
      <c r="AQ3" s="1608"/>
    </row>
    <row r="4" spans="1:43" ht="19.5" customHeight="1" thickTop="1">
      <c r="A4" s="1624"/>
      <c r="B4" s="1609"/>
      <c r="C4" s="800"/>
      <c r="D4" s="801"/>
      <c r="E4" s="802"/>
      <c r="F4" s="803"/>
      <c r="G4" s="801"/>
      <c r="H4" s="802"/>
      <c r="I4" s="803"/>
      <c r="J4" s="801"/>
      <c r="K4" s="802"/>
      <c r="L4" s="803"/>
      <c r="M4" s="801"/>
      <c r="N4" s="802"/>
      <c r="O4" s="803"/>
      <c r="P4" s="801"/>
      <c r="Q4" s="802"/>
      <c r="R4" s="803"/>
      <c r="S4" s="807"/>
      <c r="T4" s="817"/>
      <c r="U4" s="803"/>
      <c r="V4" s="807"/>
      <c r="W4" s="817"/>
      <c r="X4" s="803"/>
      <c r="Y4" s="807"/>
      <c r="Z4" s="817"/>
      <c r="AA4" s="803"/>
      <c r="AB4" s="807"/>
      <c r="AC4" s="817"/>
      <c r="AD4" s="803"/>
      <c r="AE4" s="807"/>
      <c r="AF4" s="817"/>
      <c r="AG4" s="803"/>
      <c r="AH4" s="801"/>
      <c r="AI4" s="802"/>
      <c r="AJ4" s="803"/>
      <c r="AK4" s="801"/>
      <c r="AL4" s="900"/>
      <c r="AM4" s="1612"/>
      <c r="AN4" s="1612"/>
      <c r="AO4" s="1612"/>
      <c r="AP4" s="1612"/>
      <c r="AQ4" s="1613"/>
    </row>
    <row r="5" spans="1:43" ht="19.5" customHeight="1">
      <c r="A5" s="1625"/>
      <c r="B5" s="1610"/>
      <c r="C5" s="818"/>
      <c r="D5" s="788"/>
      <c r="E5" s="789"/>
      <c r="F5" s="787"/>
      <c r="G5" s="788"/>
      <c r="H5" s="789"/>
      <c r="I5" s="787"/>
      <c r="J5" s="788"/>
      <c r="K5" s="789"/>
      <c r="L5" s="787"/>
      <c r="M5" s="788"/>
      <c r="N5" s="789"/>
      <c r="O5" s="787"/>
      <c r="P5" s="788"/>
      <c r="Q5" s="789"/>
      <c r="R5" s="787"/>
      <c r="S5" s="788"/>
      <c r="T5" s="789"/>
      <c r="U5" s="787"/>
      <c r="V5" s="788"/>
      <c r="W5" s="789"/>
      <c r="X5" s="787"/>
      <c r="Y5" s="788"/>
      <c r="Z5" s="789"/>
      <c r="AA5" s="787"/>
      <c r="AB5" s="788"/>
      <c r="AC5" s="789"/>
      <c r="AD5" s="787"/>
      <c r="AE5" s="788"/>
      <c r="AF5" s="789"/>
      <c r="AG5" s="819"/>
      <c r="AH5" s="788"/>
      <c r="AI5" s="789"/>
      <c r="AJ5" s="787"/>
      <c r="AK5" s="788"/>
      <c r="AL5" s="896"/>
      <c r="AM5" s="1614"/>
      <c r="AN5" s="1614"/>
      <c r="AO5" s="1614"/>
      <c r="AP5" s="1614"/>
      <c r="AQ5" s="1615"/>
    </row>
    <row r="6" spans="1:43" ht="19.5" customHeight="1">
      <c r="A6" s="1625"/>
      <c r="B6" s="1611"/>
      <c r="C6" s="820"/>
      <c r="D6" s="788"/>
      <c r="E6" s="789"/>
      <c r="F6" s="787"/>
      <c r="G6" s="788"/>
      <c r="H6" s="789"/>
      <c r="I6" s="787"/>
      <c r="J6" s="788"/>
      <c r="K6" s="789"/>
      <c r="L6" s="787"/>
      <c r="M6" s="788"/>
      <c r="N6" s="789"/>
      <c r="O6" s="787"/>
      <c r="P6" s="788"/>
      <c r="Q6" s="789"/>
      <c r="R6" s="787"/>
      <c r="S6" s="788"/>
      <c r="T6" s="789"/>
      <c r="U6" s="787"/>
      <c r="V6" s="788"/>
      <c r="W6" s="789"/>
      <c r="X6" s="787"/>
      <c r="Y6" s="788"/>
      <c r="Z6" s="789"/>
      <c r="AA6" s="787"/>
      <c r="AB6" s="788"/>
      <c r="AC6" s="789"/>
      <c r="AD6" s="787"/>
      <c r="AE6" s="788"/>
      <c r="AF6" s="789"/>
      <c r="AG6" s="788"/>
      <c r="AH6" s="788"/>
      <c r="AI6" s="789"/>
      <c r="AJ6" s="787"/>
      <c r="AK6" s="788"/>
      <c r="AL6" s="896"/>
      <c r="AM6" s="1616"/>
      <c r="AN6" s="1616"/>
      <c r="AO6" s="1616"/>
      <c r="AP6" s="1616"/>
      <c r="AQ6" s="1617"/>
    </row>
    <row r="7" spans="1:43" ht="19.5" customHeight="1">
      <c r="A7" s="1625"/>
      <c r="B7" s="1630"/>
      <c r="C7" s="810"/>
      <c r="D7" s="808"/>
      <c r="E7" s="809"/>
      <c r="F7" s="804"/>
      <c r="G7" s="808"/>
      <c r="H7" s="809"/>
      <c r="I7" s="804"/>
      <c r="J7" s="808"/>
      <c r="K7" s="809"/>
      <c r="L7" s="804"/>
      <c r="M7" s="805"/>
      <c r="N7" s="806"/>
      <c r="O7" s="804"/>
      <c r="P7" s="805"/>
      <c r="Q7" s="806"/>
      <c r="R7" s="804"/>
      <c r="S7" s="805"/>
      <c r="T7" s="806"/>
      <c r="U7" s="804"/>
      <c r="V7" s="805"/>
      <c r="W7" s="806"/>
      <c r="X7" s="804"/>
      <c r="Y7" s="805"/>
      <c r="Z7" s="806"/>
      <c r="AA7" s="804"/>
      <c r="AB7" s="805"/>
      <c r="AC7" s="806"/>
      <c r="AD7" s="804"/>
      <c r="AE7" s="805"/>
      <c r="AF7" s="806"/>
      <c r="AG7" s="804"/>
      <c r="AH7" s="808"/>
      <c r="AI7" s="809"/>
      <c r="AJ7" s="804"/>
      <c r="AK7" s="808"/>
      <c r="AL7" s="901"/>
      <c r="AM7" s="1614"/>
      <c r="AN7" s="1614"/>
      <c r="AO7" s="1614"/>
      <c r="AP7" s="1614"/>
      <c r="AQ7" s="1615"/>
    </row>
    <row r="8" spans="1:43" ht="19.5" customHeight="1">
      <c r="A8" s="1625"/>
      <c r="B8" s="1621"/>
      <c r="C8" s="820"/>
      <c r="D8" s="788"/>
      <c r="E8" s="789"/>
      <c r="F8" s="787"/>
      <c r="G8" s="788"/>
      <c r="H8" s="789"/>
      <c r="I8" s="787"/>
      <c r="J8" s="788"/>
      <c r="K8" s="816"/>
      <c r="L8" s="787"/>
      <c r="M8" s="788"/>
      <c r="N8" s="816"/>
      <c r="O8" s="787"/>
      <c r="P8" s="788"/>
      <c r="Q8" s="789"/>
      <c r="R8" s="787"/>
      <c r="S8" s="788"/>
      <c r="T8" s="789"/>
      <c r="U8" s="819"/>
      <c r="V8" s="788"/>
      <c r="W8" s="789"/>
      <c r="X8" s="787"/>
      <c r="Y8" s="788"/>
      <c r="Z8" s="789"/>
      <c r="AA8" s="787"/>
      <c r="AB8" s="788"/>
      <c r="AC8" s="789"/>
      <c r="AD8" s="787"/>
      <c r="AE8" s="788"/>
      <c r="AF8" s="789"/>
      <c r="AG8" s="787"/>
      <c r="AH8" s="788"/>
      <c r="AI8" s="789"/>
      <c r="AJ8" s="787"/>
      <c r="AK8" s="788"/>
      <c r="AL8" s="896"/>
      <c r="AM8" s="1614"/>
      <c r="AN8" s="1614"/>
      <c r="AO8" s="1614"/>
      <c r="AP8" s="1614"/>
      <c r="AQ8" s="1615"/>
    </row>
    <row r="9" spans="1:43" ht="19.5" customHeight="1">
      <c r="A9" s="1626"/>
      <c r="B9" s="1631"/>
      <c r="C9" s="820"/>
      <c r="D9" s="788"/>
      <c r="E9" s="789"/>
      <c r="F9" s="787"/>
      <c r="G9" s="788"/>
      <c r="H9" s="789"/>
      <c r="I9" s="787"/>
      <c r="J9" s="788"/>
      <c r="K9" s="789"/>
      <c r="L9" s="787"/>
      <c r="M9" s="788"/>
      <c r="N9" s="789"/>
      <c r="O9" s="787"/>
      <c r="P9" s="788"/>
      <c r="Q9" s="789"/>
      <c r="R9" s="787"/>
      <c r="S9" s="788"/>
      <c r="T9" s="789"/>
      <c r="U9" s="787"/>
      <c r="V9" s="788"/>
      <c r="W9" s="789"/>
      <c r="X9" s="787"/>
      <c r="Y9" s="788"/>
      <c r="Z9" s="789"/>
      <c r="AA9" s="791"/>
      <c r="AB9" s="792"/>
      <c r="AC9" s="796"/>
      <c r="AD9" s="791"/>
      <c r="AE9" s="792"/>
      <c r="AF9" s="796"/>
      <c r="AG9" s="788"/>
      <c r="AH9" s="788"/>
      <c r="AI9" s="789"/>
      <c r="AJ9" s="787"/>
      <c r="AK9" s="788"/>
      <c r="AL9" s="896"/>
      <c r="AM9" s="1616"/>
      <c r="AN9" s="1616"/>
      <c r="AO9" s="1616"/>
      <c r="AP9" s="1616"/>
      <c r="AQ9" s="1617"/>
    </row>
    <row r="10" spans="1:43" ht="19.5" customHeight="1">
      <c r="A10" s="1627"/>
      <c r="B10" s="1620"/>
      <c r="C10" s="821"/>
      <c r="D10" s="822"/>
      <c r="E10" s="823"/>
      <c r="F10" s="804"/>
      <c r="G10" s="808"/>
      <c r="H10" s="809"/>
      <c r="I10" s="804"/>
      <c r="J10" s="808"/>
      <c r="K10" s="809"/>
      <c r="L10" s="804"/>
      <c r="M10" s="808"/>
      <c r="N10" s="809"/>
      <c r="O10" s="804"/>
      <c r="P10" s="808"/>
      <c r="Q10" s="809"/>
      <c r="R10" s="804"/>
      <c r="S10" s="805"/>
      <c r="T10" s="806"/>
      <c r="U10" s="804"/>
      <c r="V10" s="805"/>
      <c r="W10" s="806"/>
      <c r="X10" s="804"/>
      <c r="Y10" s="805"/>
      <c r="Z10" s="806"/>
      <c r="AA10" s="804"/>
      <c r="AB10" s="805"/>
      <c r="AC10" s="806"/>
      <c r="AD10" s="804"/>
      <c r="AE10" s="805"/>
      <c r="AF10" s="806"/>
      <c r="AG10" s="822"/>
      <c r="AH10" s="822"/>
      <c r="AI10" s="823"/>
      <c r="AJ10" s="804"/>
      <c r="AK10" s="808"/>
      <c r="AL10" s="901"/>
      <c r="AM10" s="1614"/>
      <c r="AN10" s="1614"/>
      <c r="AO10" s="1614"/>
      <c r="AP10" s="1614"/>
      <c r="AQ10" s="1615"/>
    </row>
    <row r="11" spans="1:43" ht="19.5" customHeight="1">
      <c r="A11" s="1628"/>
      <c r="B11" s="1621"/>
      <c r="C11" s="824"/>
      <c r="D11" s="825"/>
      <c r="E11" s="826"/>
      <c r="F11" s="787"/>
      <c r="G11" s="815"/>
      <c r="H11" s="789"/>
      <c r="I11" s="787"/>
      <c r="J11" s="788"/>
      <c r="K11" s="789"/>
      <c r="L11" s="787"/>
      <c r="M11" s="788"/>
      <c r="N11" s="789"/>
      <c r="O11" s="787"/>
      <c r="P11" s="788"/>
      <c r="Q11" s="789"/>
      <c r="R11" s="787"/>
      <c r="S11" s="788"/>
      <c r="T11" s="789"/>
      <c r="U11" s="787"/>
      <c r="V11" s="788"/>
      <c r="W11" s="789"/>
      <c r="X11" s="787"/>
      <c r="Y11" s="788"/>
      <c r="Z11" s="789"/>
      <c r="AA11" s="787"/>
      <c r="AB11" s="788"/>
      <c r="AC11" s="789"/>
      <c r="AD11" s="819"/>
      <c r="AE11" s="788"/>
      <c r="AF11" s="816"/>
      <c r="AG11" s="825"/>
      <c r="AH11" s="825"/>
      <c r="AI11" s="826"/>
      <c r="AJ11" s="787"/>
      <c r="AK11" s="788"/>
      <c r="AL11" s="896"/>
      <c r="AM11" s="1614"/>
      <c r="AN11" s="1614"/>
      <c r="AO11" s="1614"/>
      <c r="AP11" s="1614"/>
      <c r="AQ11" s="1615"/>
    </row>
    <row r="12" spans="1:43" ht="19.5" customHeight="1">
      <c r="A12" s="1628"/>
      <c r="B12" s="1621"/>
      <c r="C12" s="827"/>
      <c r="D12" s="828"/>
      <c r="E12" s="829"/>
      <c r="F12" s="791"/>
      <c r="G12" s="792"/>
      <c r="H12" s="796"/>
      <c r="I12" s="791"/>
      <c r="J12" s="792"/>
      <c r="K12" s="796"/>
      <c r="L12" s="791"/>
      <c r="M12" s="792"/>
      <c r="N12" s="796"/>
      <c r="O12" s="791"/>
      <c r="P12" s="792"/>
      <c r="Q12" s="796"/>
      <c r="R12" s="791"/>
      <c r="S12" s="792"/>
      <c r="T12" s="796"/>
      <c r="U12" s="791"/>
      <c r="V12" s="792"/>
      <c r="W12" s="796"/>
      <c r="X12" s="791"/>
      <c r="Y12" s="792"/>
      <c r="Z12" s="796"/>
      <c r="AA12" s="791"/>
      <c r="AB12" s="792"/>
      <c r="AC12" s="796"/>
      <c r="AD12" s="791"/>
      <c r="AE12" s="792"/>
      <c r="AF12" s="796"/>
      <c r="AG12" s="828"/>
      <c r="AH12" s="828"/>
      <c r="AI12" s="829"/>
      <c r="AJ12" s="791"/>
      <c r="AK12" s="792"/>
      <c r="AL12" s="897"/>
      <c r="AM12" s="1616"/>
      <c r="AN12" s="1616"/>
      <c r="AO12" s="1616"/>
      <c r="AP12" s="1616"/>
      <c r="AQ12" s="1617"/>
    </row>
    <row r="13" spans="1:43" ht="19.5" customHeight="1">
      <c r="A13" s="1628"/>
      <c r="B13" s="1620"/>
      <c r="C13" s="810"/>
      <c r="D13" s="808"/>
      <c r="E13" s="809"/>
      <c r="F13" s="804"/>
      <c r="G13" s="808"/>
      <c r="H13" s="809"/>
      <c r="I13" s="804"/>
      <c r="J13" s="808"/>
      <c r="K13" s="809"/>
      <c r="L13" s="804"/>
      <c r="M13" s="808"/>
      <c r="N13" s="809"/>
      <c r="O13" s="804"/>
      <c r="P13" s="808"/>
      <c r="Q13" s="809"/>
      <c r="R13" s="804"/>
      <c r="S13" s="808"/>
      <c r="T13" s="809"/>
      <c r="U13" s="804"/>
      <c r="V13" s="808"/>
      <c r="W13" s="809"/>
      <c r="X13" s="804"/>
      <c r="Y13" s="808"/>
      <c r="Z13" s="809"/>
      <c r="AA13" s="804"/>
      <c r="AB13" s="808"/>
      <c r="AC13" s="809"/>
      <c r="AD13" s="804"/>
      <c r="AE13" s="808"/>
      <c r="AF13" s="809"/>
      <c r="AG13" s="804"/>
      <c r="AH13" s="808"/>
      <c r="AI13" s="809"/>
      <c r="AJ13" s="804"/>
      <c r="AK13" s="808"/>
      <c r="AL13" s="901"/>
      <c r="AM13" s="1614"/>
      <c r="AN13" s="1614"/>
      <c r="AO13" s="1614"/>
      <c r="AP13" s="1614"/>
      <c r="AQ13" s="1615"/>
    </row>
    <row r="14" spans="1:43" ht="19.5" customHeight="1">
      <c r="A14" s="1628"/>
      <c r="B14" s="1621"/>
      <c r="C14" s="820"/>
      <c r="D14" s="788"/>
      <c r="E14" s="789"/>
      <c r="F14" s="819"/>
      <c r="G14" s="788"/>
      <c r="H14" s="789"/>
      <c r="I14" s="787"/>
      <c r="J14" s="815"/>
      <c r="K14" s="789"/>
      <c r="L14" s="787"/>
      <c r="M14" s="788"/>
      <c r="N14" s="816"/>
      <c r="O14" s="787"/>
      <c r="P14" s="788"/>
      <c r="Q14" s="789"/>
      <c r="R14" s="787"/>
      <c r="S14" s="788"/>
      <c r="T14" s="789"/>
      <c r="U14" s="787"/>
      <c r="V14" s="788"/>
      <c r="W14" s="789"/>
      <c r="X14" s="787"/>
      <c r="Y14" s="788"/>
      <c r="Z14" s="789"/>
      <c r="AA14" s="787"/>
      <c r="AB14" s="788"/>
      <c r="AC14" s="789"/>
      <c r="AD14" s="787"/>
      <c r="AE14" s="788"/>
      <c r="AF14" s="789"/>
      <c r="AG14" s="787"/>
      <c r="AH14" s="788"/>
      <c r="AI14" s="789"/>
      <c r="AJ14" s="787"/>
      <c r="AK14" s="788"/>
      <c r="AL14" s="896"/>
      <c r="AM14" s="1614"/>
      <c r="AN14" s="1614"/>
      <c r="AO14" s="1614"/>
      <c r="AP14" s="1614"/>
      <c r="AQ14" s="1615"/>
    </row>
    <row r="15" spans="1:43" ht="19.5" customHeight="1">
      <c r="A15" s="1629"/>
      <c r="B15" s="1621"/>
      <c r="C15" s="830"/>
      <c r="D15" s="792"/>
      <c r="E15" s="796"/>
      <c r="F15" s="791"/>
      <c r="G15" s="792"/>
      <c r="H15" s="796"/>
      <c r="I15" s="791"/>
      <c r="J15" s="792"/>
      <c r="K15" s="796"/>
      <c r="L15" s="791"/>
      <c r="M15" s="792"/>
      <c r="N15" s="796"/>
      <c r="O15" s="791"/>
      <c r="P15" s="792"/>
      <c r="Q15" s="796"/>
      <c r="R15" s="791"/>
      <c r="S15" s="792"/>
      <c r="T15" s="796"/>
      <c r="U15" s="791"/>
      <c r="V15" s="792"/>
      <c r="W15" s="796"/>
      <c r="X15" s="791"/>
      <c r="Y15" s="792"/>
      <c r="Z15" s="796"/>
      <c r="AA15" s="791"/>
      <c r="AB15" s="792"/>
      <c r="AC15" s="796"/>
      <c r="AD15" s="791"/>
      <c r="AE15" s="792"/>
      <c r="AF15" s="796"/>
      <c r="AG15" s="792"/>
      <c r="AH15" s="792"/>
      <c r="AI15" s="796"/>
      <c r="AJ15" s="791"/>
      <c r="AK15" s="792"/>
      <c r="AL15" s="897"/>
      <c r="AM15" s="1616"/>
      <c r="AN15" s="1616"/>
      <c r="AO15" s="1616"/>
      <c r="AP15" s="1616"/>
      <c r="AQ15" s="1617"/>
    </row>
    <row r="16" spans="1:43" ht="19.5" customHeight="1">
      <c r="A16" s="1627"/>
      <c r="B16" s="1620"/>
      <c r="C16" s="820"/>
      <c r="D16" s="788"/>
      <c r="E16" s="789"/>
      <c r="F16" s="804"/>
      <c r="G16" s="808"/>
      <c r="H16" s="809"/>
      <c r="I16" s="804"/>
      <c r="J16" s="808"/>
      <c r="K16" s="809"/>
      <c r="L16" s="804"/>
      <c r="M16" s="808"/>
      <c r="N16" s="809"/>
      <c r="O16" s="804"/>
      <c r="P16" s="808"/>
      <c r="Q16" s="809"/>
      <c r="R16" s="787"/>
      <c r="S16" s="788"/>
      <c r="T16" s="789"/>
      <c r="U16" s="787"/>
      <c r="V16" s="788"/>
      <c r="W16" s="789"/>
      <c r="X16" s="787"/>
      <c r="Y16" s="788"/>
      <c r="Z16" s="789"/>
      <c r="AA16" s="787"/>
      <c r="AB16" s="788"/>
      <c r="AC16" s="789"/>
      <c r="AD16" s="787"/>
      <c r="AE16" s="788"/>
      <c r="AF16" s="789"/>
      <c r="AG16" s="788"/>
      <c r="AH16" s="788"/>
      <c r="AI16" s="789"/>
      <c r="AJ16" s="804"/>
      <c r="AK16" s="808"/>
      <c r="AL16" s="901"/>
      <c r="AM16" s="1622"/>
      <c r="AN16" s="1622"/>
      <c r="AO16" s="1622"/>
      <c r="AP16" s="1622"/>
      <c r="AQ16" s="1623"/>
    </row>
    <row r="17" spans="1:43" ht="19.5" customHeight="1">
      <c r="A17" s="1625"/>
      <c r="B17" s="1621"/>
      <c r="C17" s="818"/>
      <c r="D17" s="788"/>
      <c r="E17" s="789"/>
      <c r="F17" s="787"/>
      <c r="G17" s="788"/>
      <c r="H17" s="789"/>
      <c r="I17" s="787"/>
      <c r="J17" s="788"/>
      <c r="K17" s="789"/>
      <c r="L17" s="787"/>
      <c r="M17" s="788"/>
      <c r="N17" s="789"/>
      <c r="O17" s="787"/>
      <c r="P17" s="788"/>
      <c r="Q17" s="789"/>
      <c r="R17" s="787"/>
      <c r="S17" s="788"/>
      <c r="T17" s="789"/>
      <c r="U17" s="787"/>
      <c r="V17" s="788"/>
      <c r="W17" s="789"/>
      <c r="X17" s="787"/>
      <c r="Y17" s="788"/>
      <c r="Z17" s="789"/>
      <c r="AA17" s="787"/>
      <c r="AB17" s="815"/>
      <c r="AC17" s="789"/>
      <c r="AD17" s="787"/>
      <c r="AE17" s="788"/>
      <c r="AF17" s="816"/>
      <c r="AG17" s="788"/>
      <c r="AH17" s="788"/>
      <c r="AI17" s="789"/>
      <c r="AJ17" s="787"/>
      <c r="AK17" s="815"/>
      <c r="AL17" s="896"/>
      <c r="AM17" s="1614"/>
      <c r="AN17" s="1614"/>
      <c r="AO17" s="1614"/>
      <c r="AP17" s="1614"/>
      <c r="AQ17" s="1615"/>
    </row>
    <row r="18" spans="1:43" ht="19.5" customHeight="1">
      <c r="A18" s="1626"/>
      <c r="B18" s="1621"/>
      <c r="C18" s="830"/>
      <c r="D18" s="792"/>
      <c r="E18" s="796"/>
      <c r="F18" s="787"/>
      <c r="G18" s="788"/>
      <c r="H18" s="789"/>
      <c r="I18" s="787"/>
      <c r="J18" s="788"/>
      <c r="K18" s="789"/>
      <c r="L18" s="787"/>
      <c r="M18" s="788"/>
      <c r="N18" s="789"/>
      <c r="O18" s="787"/>
      <c r="P18" s="788"/>
      <c r="Q18" s="789"/>
      <c r="R18" s="791"/>
      <c r="S18" s="792"/>
      <c r="T18" s="796"/>
      <c r="U18" s="791"/>
      <c r="V18" s="792"/>
      <c r="W18" s="796"/>
      <c r="X18" s="791"/>
      <c r="Y18" s="792"/>
      <c r="Z18" s="796"/>
      <c r="AA18" s="791"/>
      <c r="AB18" s="792"/>
      <c r="AC18" s="796"/>
      <c r="AD18" s="791"/>
      <c r="AE18" s="792"/>
      <c r="AF18" s="796"/>
      <c r="AG18" s="791"/>
      <c r="AH18" s="792"/>
      <c r="AI18" s="796"/>
      <c r="AJ18" s="787"/>
      <c r="AK18" s="788"/>
      <c r="AL18" s="896"/>
      <c r="AM18" s="1616"/>
      <c r="AN18" s="1616"/>
      <c r="AO18" s="1616"/>
      <c r="AP18" s="1616"/>
      <c r="AQ18" s="1617"/>
    </row>
    <row r="19" spans="1:43" ht="19.5" customHeight="1">
      <c r="A19" s="1627"/>
      <c r="B19" s="1630"/>
      <c r="C19" s="820"/>
      <c r="D19" s="788"/>
      <c r="E19" s="789"/>
      <c r="F19" s="804"/>
      <c r="G19" s="808"/>
      <c r="H19" s="809"/>
      <c r="I19" s="804"/>
      <c r="J19" s="808"/>
      <c r="K19" s="809"/>
      <c r="L19" s="804"/>
      <c r="M19" s="808"/>
      <c r="N19" s="809"/>
      <c r="O19" s="804"/>
      <c r="P19" s="808"/>
      <c r="Q19" s="809"/>
      <c r="R19" s="787"/>
      <c r="S19" s="788"/>
      <c r="T19" s="789"/>
      <c r="U19" s="787"/>
      <c r="V19" s="788"/>
      <c r="W19" s="789"/>
      <c r="X19" s="787"/>
      <c r="Y19" s="788"/>
      <c r="Z19" s="789"/>
      <c r="AA19" s="787"/>
      <c r="AB19" s="788"/>
      <c r="AC19" s="789"/>
      <c r="AD19" s="787"/>
      <c r="AE19" s="788"/>
      <c r="AF19" s="789"/>
      <c r="AG19" s="788"/>
      <c r="AH19" s="788"/>
      <c r="AI19" s="789"/>
      <c r="AJ19" s="804"/>
      <c r="AK19" s="808"/>
      <c r="AL19" s="901"/>
      <c r="AM19" s="790"/>
      <c r="AN19" s="790"/>
      <c r="AO19" s="790"/>
      <c r="AP19" s="790"/>
      <c r="AQ19" s="795"/>
    </row>
    <row r="20" spans="1:43" ht="19.5" customHeight="1">
      <c r="A20" s="1625"/>
      <c r="B20" s="1621"/>
      <c r="C20" s="818"/>
      <c r="D20" s="788"/>
      <c r="E20" s="789"/>
      <c r="F20" s="787"/>
      <c r="G20" s="788"/>
      <c r="H20" s="789"/>
      <c r="I20" s="787"/>
      <c r="J20" s="788"/>
      <c r="K20" s="789"/>
      <c r="L20" s="787"/>
      <c r="M20" s="788"/>
      <c r="N20" s="789"/>
      <c r="O20" s="787"/>
      <c r="P20" s="788"/>
      <c r="Q20" s="789"/>
      <c r="R20" s="787"/>
      <c r="S20" s="788"/>
      <c r="T20" s="789"/>
      <c r="U20" s="787"/>
      <c r="V20" s="788"/>
      <c r="W20" s="789"/>
      <c r="X20" s="787"/>
      <c r="Y20" s="788"/>
      <c r="Z20" s="789"/>
      <c r="AA20" s="787"/>
      <c r="AB20" s="815"/>
      <c r="AC20" s="789"/>
      <c r="AD20" s="787"/>
      <c r="AE20" s="788"/>
      <c r="AF20" s="816"/>
      <c r="AG20" s="788"/>
      <c r="AH20" s="788"/>
      <c r="AI20" s="789"/>
      <c r="AJ20" s="787"/>
      <c r="AK20" s="815"/>
      <c r="AL20" s="896"/>
      <c r="AM20" s="790"/>
      <c r="AN20" s="790"/>
      <c r="AO20" s="790"/>
      <c r="AP20" s="790"/>
      <c r="AQ20" s="795"/>
    </row>
    <row r="21" spans="1:43" ht="19.5" customHeight="1">
      <c r="A21" s="1626"/>
      <c r="B21" s="1631"/>
      <c r="C21" s="820"/>
      <c r="D21" s="788"/>
      <c r="E21" s="789"/>
      <c r="F21" s="787"/>
      <c r="G21" s="788"/>
      <c r="H21" s="789"/>
      <c r="I21" s="787"/>
      <c r="J21" s="788"/>
      <c r="K21" s="789"/>
      <c r="L21" s="787"/>
      <c r="M21" s="788"/>
      <c r="N21" s="789"/>
      <c r="O21" s="787"/>
      <c r="P21" s="788"/>
      <c r="Q21" s="789"/>
      <c r="R21" s="791"/>
      <c r="S21" s="792"/>
      <c r="T21" s="796"/>
      <c r="U21" s="791"/>
      <c r="V21" s="792"/>
      <c r="W21" s="796"/>
      <c r="X21" s="791"/>
      <c r="Y21" s="792"/>
      <c r="Z21" s="796"/>
      <c r="AA21" s="791"/>
      <c r="AB21" s="792"/>
      <c r="AC21" s="796"/>
      <c r="AD21" s="791"/>
      <c r="AE21" s="792"/>
      <c r="AF21" s="796"/>
      <c r="AG21" s="788"/>
      <c r="AH21" s="788"/>
      <c r="AI21" s="789"/>
      <c r="AJ21" s="787"/>
      <c r="AK21" s="788"/>
      <c r="AL21" s="896"/>
      <c r="AM21" s="793"/>
      <c r="AN21" s="793"/>
      <c r="AO21" s="793"/>
      <c r="AP21" s="793"/>
      <c r="AQ21" s="797"/>
    </row>
    <row r="22" spans="1:43" ht="19.5" customHeight="1">
      <c r="A22" s="1632"/>
      <c r="B22" s="1632"/>
      <c r="C22" s="831"/>
      <c r="D22" s="805"/>
      <c r="E22" s="806"/>
      <c r="F22" s="811"/>
      <c r="G22" s="805"/>
      <c r="H22" s="806"/>
      <c r="I22" s="811"/>
      <c r="J22" s="805"/>
      <c r="K22" s="806"/>
      <c r="L22" s="811"/>
      <c r="M22" s="805"/>
      <c r="N22" s="806"/>
      <c r="O22" s="811"/>
      <c r="P22" s="805"/>
      <c r="Q22" s="806"/>
      <c r="R22" s="811"/>
      <c r="S22" s="805"/>
      <c r="T22" s="806"/>
      <c r="U22" s="811"/>
      <c r="V22" s="805"/>
      <c r="W22" s="806"/>
      <c r="X22" s="811"/>
      <c r="Y22" s="805"/>
      <c r="Z22" s="806"/>
      <c r="AA22" s="811"/>
      <c r="AB22" s="805"/>
      <c r="AC22" s="806"/>
      <c r="AD22" s="811"/>
      <c r="AE22" s="805"/>
      <c r="AF22" s="806"/>
      <c r="AG22" s="805"/>
      <c r="AH22" s="805"/>
      <c r="AI22" s="806"/>
      <c r="AJ22" s="811"/>
      <c r="AK22" s="805"/>
      <c r="AL22" s="898"/>
      <c r="AM22" s="794"/>
      <c r="AN22" s="794"/>
      <c r="AO22" s="794"/>
      <c r="AP22" s="794"/>
      <c r="AQ22" s="798"/>
    </row>
    <row r="23" spans="1:43" ht="19.5" customHeight="1">
      <c r="A23" s="1632"/>
      <c r="B23" s="1632"/>
      <c r="C23" s="820"/>
      <c r="D23" s="788"/>
      <c r="E23" s="789"/>
      <c r="F23" s="787"/>
      <c r="G23" s="788"/>
      <c r="H23" s="789"/>
      <c r="I23" s="787"/>
      <c r="J23" s="788"/>
      <c r="K23" s="789"/>
      <c r="L23" s="787"/>
      <c r="M23" s="788"/>
      <c r="N23" s="789"/>
      <c r="O23" s="787"/>
      <c r="P23" s="788"/>
      <c r="Q23" s="789"/>
      <c r="R23" s="787"/>
      <c r="S23" s="788"/>
      <c r="T23" s="789"/>
      <c r="U23" s="787"/>
      <c r="V23" s="788"/>
      <c r="W23" s="789"/>
      <c r="X23" s="787"/>
      <c r="Y23" s="788"/>
      <c r="Z23" s="789"/>
      <c r="AA23" s="787"/>
      <c r="AB23" s="788"/>
      <c r="AC23" s="789"/>
      <c r="AD23" s="787"/>
      <c r="AE23" s="788"/>
      <c r="AF23" s="789"/>
      <c r="AG23" s="788"/>
      <c r="AH23" s="788"/>
      <c r="AI23" s="789"/>
      <c r="AJ23" s="787"/>
      <c r="AK23" s="788"/>
      <c r="AL23" s="896"/>
      <c r="AM23" s="790"/>
      <c r="AN23" s="790"/>
      <c r="AO23" s="790"/>
      <c r="AP23" s="790"/>
      <c r="AQ23" s="795"/>
    </row>
    <row r="24" spans="1:43" ht="19.5" customHeight="1">
      <c r="A24" s="1632"/>
      <c r="B24" s="1632"/>
      <c r="C24" s="830"/>
      <c r="D24" s="792"/>
      <c r="E24" s="796"/>
      <c r="F24" s="791"/>
      <c r="G24" s="792"/>
      <c r="H24" s="796"/>
      <c r="I24" s="791"/>
      <c r="J24" s="792"/>
      <c r="K24" s="796"/>
      <c r="L24" s="791"/>
      <c r="M24" s="792"/>
      <c r="N24" s="796"/>
      <c r="O24" s="791"/>
      <c r="P24" s="792"/>
      <c r="Q24" s="796"/>
      <c r="R24" s="791"/>
      <c r="S24" s="792"/>
      <c r="T24" s="796"/>
      <c r="U24" s="791"/>
      <c r="V24" s="792"/>
      <c r="W24" s="796"/>
      <c r="X24" s="791"/>
      <c r="Y24" s="792"/>
      <c r="Z24" s="796"/>
      <c r="AA24" s="791"/>
      <c r="AB24" s="792"/>
      <c r="AC24" s="796"/>
      <c r="AD24" s="791"/>
      <c r="AE24" s="792"/>
      <c r="AF24" s="796"/>
      <c r="AG24" s="792"/>
      <c r="AH24" s="792"/>
      <c r="AI24" s="796"/>
      <c r="AJ24" s="791"/>
      <c r="AK24" s="792"/>
      <c r="AL24" s="897"/>
      <c r="AM24" s="793"/>
      <c r="AN24" s="793"/>
      <c r="AO24" s="793"/>
      <c r="AP24" s="793"/>
      <c r="AQ24" s="797"/>
    </row>
    <row r="25" spans="2:9" ht="13.5">
      <c r="B25" s="785" t="s">
        <v>439</v>
      </c>
      <c r="C25" s="785" t="s">
        <v>440</v>
      </c>
      <c r="F25" s="785" t="s">
        <v>441</v>
      </c>
      <c r="I25" s="785" t="s">
        <v>442</v>
      </c>
    </row>
    <row r="27" spans="1:20" ht="21.75" customHeight="1">
      <c r="A27" s="89"/>
      <c r="B27" s="89"/>
      <c r="C27" s="89"/>
      <c r="D27" s="89"/>
      <c r="E27" s="89"/>
      <c r="F27" s="89"/>
      <c r="J27" s="89"/>
      <c r="K27" s="89"/>
      <c r="L27" s="89"/>
      <c r="M27" s="89"/>
      <c r="N27" s="89"/>
      <c r="R27" s="1008"/>
      <c r="S27" s="1007" t="s">
        <v>476</v>
      </c>
      <c r="T27" s="1008"/>
    </row>
  </sheetData>
  <sheetProtection/>
  <mergeCells count="30">
    <mergeCell ref="A22:A24"/>
    <mergeCell ref="B22:B24"/>
    <mergeCell ref="B19:B21"/>
    <mergeCell ref="A19:A21"/>
    <mergeCell ref="R3:T3"/>
    <mergeCell ref="U3:W3"/>
    <mergeCell ref="B13:B15"/>
    <mergeCell ref="F3:H3"/>
    <mergeCell ref="I3:K3"/>
    <mergeCell ref="L3:N3"/>
    <mergeCell ref="AM13:AQ15"/>
    <mergeCell ref="B16:B18"/>
    <mergeCell ref="AM16:AQ18"/>
    <mergeCell ref="A4:A9"/>
    <mergeCell ref="A10:A15"/>
    <mergeCell ref="A16:A18"/>
    <mergeCell ref="B7:B9"/>
    <mergeCell ref="AM7:AQ9"/>
    <mergeCell ref="B10:B12"/>
    <mergeCell ref="AM10:AQ12"/>
    <mergeCell ref="AM3:AQ3"/>
    <mergeCell ref="B4:B6"/>
    <mergeCell ref="AM4:AQ6"/>
    <mergeCell ref="AG3:AI3"/>
    <mergeCell ref="AJ3:AL3"/>
    <mergeCell ref="C3:E3"/>
    <mergeCell ref="X3:Z3"/>
    <mergeCell ref="AA3:AC3"/>
    <mergeCell ref="AD3:AF3"/>
    <mergeCell ref="O3:Q3"/>
  </mergeCells>
  <printOptions/>
  <pageMargins left="0.7874015748031497" right="0.3937007874015748" top="0.98425196850393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T41"/>
  <sheetViews>
    <sheetView showGridLines="0" zoomScale="70" zoomScaleNormal="70" zoomScalePageLayoutView="0" workbookViewId="0" topLeftCell="A22">
      <selection activeCell="P12" sqref="P12"/>
    </sheetView>
  </sheetViews>
  <sheetFormatPr defaultColWidth="8.625" defaultRowHeight="13.5"/>
  <cols>
    <col min="1" max="1" width="1.625" style="88" customWidth="1"/>
    <col min="2" max="2" width="3.625" style="88" customWidth="1"/>
    <col min="3" max="3" width="11.125" style="88" customWidth="1"/>
    <col min="4" max="15" width="12.625" style="88" customWidth="1"/>
    <col min="16" max="16" width="17.125" style="88" customWidth="1"/>
    <col min="17" max="16384" width="8.625" style="88" customWidth="1"/>
  </cols>
  <sheetData>
    <row r="1" spans="2:16" ht="30" customHeight="1">
      <c r="B1" s="1098" t="s">
        <v>416</v>
      </c>
      <c r="C1" s="1098"/>
      <c r="D1" s="1098"/>
      <c r="E1" s="1098"/>
      <c r="F1" s="1098"/>
      <c r="G1" s="1098"/>
      <c r="H1" s="1098"/>
      <c r="I1" s="1098"/>
      <c r="J1" s="1098"/>
      <c r="K1" s="1098"/>
      <c r="L1" s="1098"/>
      <c r="M1" s="1098"/>
      <c r="N1" s="1098"/>
      <c r="O1" s="1098"/>
      <c r="P1" s="1098"/>
    </row>
    <row r="2" ht="10.5" customHeight="1"/>
    <row r="3" spans="2:16" ht="20.25" customHeight="1" thickBot="1">
      <c r="B3" s="734"/>
      <c r="C3" s="734"/>
      <c r="D3" s="734"/>
      <c r="E3" s="725"/>
      <c r="F3" s="734"/>
      <c r="G3" s="734"/>
      <c r="H3" s="734"/>
      <c r="I3" s="155" t="s">
        <v>158</v>
      </c>
      <c r="J3" s="1076">
        <f>'⓪表'!G31</f>
        <v>0</v>
      </c>
      <c r="K3" s="1076"/>
      <c r="L3" s="1076"/>
      <c r="M3" s="156" t="s">
        <v>159</v>
      </c>
      <c r="N3" s="1076" t="str">
        <f>'⓪表'!G32</f>
        <v>㊞</v>
      </c>
      <c r="O3" s="1076"/>
      <c r="P3" s="737" t="s">
        <v>160</v>
      </c>
    </row>
    <row r="4" spans="2:16" ht="19.5" customHeight="1">
      <c r="B4" s="52"/>
      <c r="C4" s="53"/>
      <c r="D4" s="54"/>
      <c r="E4" s="60" t="s">
        <v>54</v>
      </c>
      <c r="F4" s="61" t="s">
        <v>117</v>
      </c>
      <c r="G4" s="61" t="s">
        <v>3</v>
      </c>
      <c r="H4" s="61" t="s">
        <v>4</v>
      </c>
      <c r="I4" s="61" t="s">
        <v>5</v>
      </c>
      <c r="J4" s="61" t="s">
        <v>6</v>
      </c>
      <c r="K4" s="61" t="s">
        <v>7</v>
      </c>
      <c r="L4" s="61" t="s">
        <v>8</v>
      </c>
      <c r="M4" s="61" t="s">
        <v>9</v>
      </c>
      <c r="N4" s="61" t="s">
        <v>52</v>
      </c>
      <c r="O4" s="62" t="s">
        <v>118</v>
      </c>
      <c r="P4" s="1109" t="s">
        <v>21</v>
      </c>
    </row>
    <row r="5" spans="2:16" ht="19.5" customHeight="1" thickBot="1">
      <c r="B5" s="1088" t="s">
        <v>76</v>
      </c>
      <c r="C5" s="1089"/>
      <c r="D5" s="1090"/>
      <c r="E5" s="1050">
        <v>1</v>
      </c>
      <c r="F5" s="1051">
        <f aca="true" t="shared" si="0" ref="F5:O5">E5+1</f>
        <v>2</v>
      </c>
      <c r="G5" s="1051">
        <f t="shared" si="0"/>
        <v>3</v>
      </c>
      <c r="H5" s="1051">
        <f t="shared" si="0"/>
        <v>4</v>
      </c>
      <c r="I5" s="1051">
        <f t="shared" si="0"/>
        <v>5</v>
      </c>
      <c r="J5" s="1051">
        <f t="shared" si="0"/>
        <v>6</v>
      </c>
      <c r="K5" s="1051">
        <f t="shared" si="0"/>
        <v>7</v>
      </c>
      <c r="L5" s="1051">
        <f t="shared" si="0"/>
        <v>8</v>
      </c>
      <c r="M5" s="1051">
        <f t="shared" si="0"/>
        <v>9</v>
      </c>
      <c r="N5" s="1051">
        <f t="shared" si="0"/>
        <v>10</v>
      </c>
      <c r="O5" s="1051">
        <f t="shared" si="0"/>
        <v>11</v>
      </c>
      <c r="P5" s="1110"/>
    </row>
    <row r="6" spans="2:16" ht="19.5" customHeight="1">
      <c r="B6" s="1095" t="s">
        <v>55</v>
      </c>
      <c r="C6" s="1091">
        <f>'②収支'!C3</f>
        <v>0</v>
      </c>
      <c r="D6" s="1092"/>
      <c r="E6" s="982">
        <f>'②収支'!E8</f>
        <v>0</v>
      </c>
      <c r="F6" s="983">
        <f>'②収支'!F8</f>
        <v>0</v>
      </c>
      <c r="G6" s="983">
        <f>'②収支'!G8</f>
        <v>0</v>
      </c>
      <c r="H6" s="983">
        <f>'②収支'!H8</f>
        <v>0</v>
      </c>
      <c r="I6" s="983">
        <f>'②収支'!I8</f>
        <v>0</v>
      </c>
      <c r="J6" s="983">
        <f>'②収支'!J8</f>
        <v>0</v>
      </c>
      <c r="K6" s="983">
        <f>'②収支'!K8</f>
        <v>0</v>
      </c>
      <c r="L6" s="983">
        <f>'②収支'!L8</f>
        <v>0</v>
      </c>
      <c r="M6" s="983">
        <f>'②収支'!M8</f>
        <v>0</v>
      </c>
      <c r="N6" s="983">
        <f>'②収支'!N8</f>
        <v>0</v>
      </c>
      <c r="O6" s="983">
        <f>'②収支'!O8</f>
        <v>0</v>
      </c>
      <c r="P6" s="296"/>
    </row>
    <row r="7" spans="2:16" ht="19.5" customHeight="1">
      <c r="B7" s="1096"/>
      <c r="C7" s="1082">
        <f>'②収支'!C30</f>
        <v>0</v>
      </c>
      <c r="D7" s="1083"/>
      <c r="E7" s="984">
        <f>'②収支'!E35</f>
        <v>0</v>
      </c>
      <c r="F7" s="985">
        <f>'②収支'!F35</f>
        <v>0</v>
      </c>
      <c r="G7" s="985">
        <f>'②収支'!G35</f>
        <v>0</v>
      </c>
      <c r="H7" s="985">
        <f>'②収支'!H35</f>
        <v>0</v>
      </c>
      <c r="I7" s="985">
        <f>'②収支'!I35</f>
        <v>0</v>
      </c>
      <c r="J7" s="985">
        <f>'②収支'!J35</f>
        <v>0</v>
      </c>
      <c r="K7" s="985">
        <f>'②収支'!K35</f>
        <v>0</v>
      </c>
      <c r="L7" s="985">
        <f>'②収支'!L35</f>
        <v>0</v>
      </c>
      <c r="M7" s="985">
        <f>'②収支'!M35</f>
        <v>0</v>
      </c>
      <c r="N7" s="985">
        <f>'②収支'!N35</f>
        <v>0</v>
      </c>
      <c r="O7" s="985">
        <f>'②収支'!O35</f>
        <v>0</v>
      </c>
      <c r="P7" s="297"/>
    </row>
    <row r="8" spans="2:16" ht="19.5" customHeight="1">
      <c r="B8" s="1096"/>
      <c r="C8" s="1082">
        <f>'②収支'!C57</f>
        <v>0</v>
      </c>
      <c r="D8" s="1083"/>
      <c r="E8" s="984">
        <f>'②収支'!E62</f>
        <v>0</v>
      </c>
      <c r="F8" s="985">
        <f>'②収支'!F62</f>
        <v>0</v>
      </c>
      <c r="G8" s="985">
        <f>'②収支'!G62</f>
        <v>0</v>
      </c>
      <c r="H8" s="985">
        <f>'②収支'!H62</f>
        <v>0</v>
      </c>
      <c r="I8" s="985">
        <f>'②収支'!I62</f>
        <v>0</v>
      </c>
      <c r="J8" s="985">
        <f>'②収支'!J62</f>
        <v>0</v>
      </c>
      <c r="K8" s="985">
        <f>'②収支'!K62</f>
        <v>0</v>
      </c>
      <c r="L8" s="985">
        <f>'②収支'!L62</f>
        <v>0</v>
      </c>
      <c r="M8" s="985">
        <f>'②収支'!M62</f>
        <v>0</v>
      </c>
      <c r="N8" s="985">
        <f>'②収支'!N62</f>
        <v>0</v>
      </c>
      <c r="O8" s="985">
        <f>'②収支'!O62</f>
        <v>0</v>
      </c>
      <c r="P8" s="297"/>
    </row>
    <row r="9" spans="2:16" ht="19.5" customHeight="1">
      <c r="B9" s="1096"/>
      <c r="C9" s="1082">
        <f>'②収支'!C84</f>
        <v>0</v>
      </c>
      <c r="D9" s="1083"/>
      <c r="E9" s="984">
        <f>'②収支'!E89</f>
        <v>0</v>
      </c>
      <c r="F9" s="985">
        <f>'②収支'!F89</f>
        <v>0</v>
      </c>
      <c r="G9" s="985">
        <f>'②収支'!G89</f>
        <v>0</v>
      </c>
      <c r="H9" s="985">
        <f>'②収支'!H89</f>
        <v>0</v>
      </c>
      <c r="I9" s="985">
        <f>'②収支'!I89</f>
        <v>0</v>
      </c>
      <c r="J9" s="985">
        <f>'②収支'!J89</f>
        <v>0</v>
      </c>
      <c r="K9" s="985">
        <f>'②収支'!K89</f>
        <v>0</v>
      </c>
      <c r="L9" s="985">
        <f>'②収支'!L89</f>
        <v>0</v>
      </c>
      <c r="M9" s="985">
        <f>'②収支'!M89</f>
        <v>0</v>
      </c>
      <c r="N9" s="985">
        <f>'②収支'!N89</f>
        <v>0</v>
      </c>
      <c r="O9" s="985">
        <f>'②収支'!O89</f>
        <v>0</v>
      </c>
      <c r="P9" s="297"/>
    </row>
    <row r="10" spans="2:16" ht="19.5" customHeight="1">
      <c r="B10" s="1096"/>
      <c r="C10" s="1082">
        <f>'②収支'!C111</f>
        <v>0</v>
      </c>
      <c r="D10" s="1083"/>
      <c r="E10" s="986">
        <f>'②収支'!E116</f>
        <v>0</v>
      </c>
      <c r="F10" s="986">
        <f>'②収支'!F116</f>
        <v>0</v>
      </c>
      <c r="G10" s="986">
        <f>'②収支'!G116</f>
        <v>0</v>
      </c>
      <c r="H10" s="986">
        <f>'②収支'!H116</f>
        <v>0</v>
      </c>
      <c r="I10" s="986">
        <f>'②収支'!I116</f>
        <v>0</v>
      </c>
      <c r="J10" s="986">
        <f>'②収支'!J116</f>
        <v>0</v>
      </c>
      <c r="K10" s="986">
        <f>'②収支'!K116</f>
        <v>0</v>
      </c>
      <c r="L10" s="986">
        <f>'②収支'!L116</f>
        <v>0</v>
      </c>
      <c r="M10" s="986">
        <f>'②収支'!M116</f>
        <v>0</v>
      </c>
      <c r="N10" s="986">
        <f>'②収支'!N116</f>
        <v>0</v>
      </c>
      <c r="O10" s="986">
        <f>'②収支'!O116</f>
        <v>0</v>
      </c>
      <c r="P10" s="298"/>
    </row>
    <row r="11" spans="2:16" ht="19.5" customHeight="1">
      <c r="B11" s="1096"/>
      <c r="C11" s="1107">
        <f>'②収支'!C138</f>
        <v>0</v>
      </c>
      <c r="D11" s="1108"/>
      <c r="E11" s="987">
        <f>'②収支'!E143</f>
        <v>0</v>
      </c>
      <c r="F11" s="987">
        <f>'②収支'!F143</f>
        <v>0</v>
      </c>
      <c r="G11" s="987">
        <f>'②収支'!G143</f>
        <v>0</v>
      </c>
      <c r="H11" s="987">
        <f>'②収支'!H143</f>
        <v>0</v>
      </c>
      <c r="I11" s="987">
        <f>'②収支'!I143</f>
        <v>0</v>
      </c>
      <c r="J11" s="987">
        <f>'②収支'!J143</f>
        <v>0</v>
      </c>
      <c r="K11" s="987">
        <f>'②収支'!K143</f>
        <v>0</v>
      </c>
      <c r="L11" s="987">
        <f>'②収支'!L143</f>
        <v>0</v>
      </c>
      <c r="M11" s="987">
        <f>'②収支'!M143</f>
        <v>0</v>
      </c>
      <c r="N11" s="987">
        <f>'②収支'!N143</f>
        <v>0</v>
      </c>
      <c r="O11" s="987">
        <f>'②収支'!O143</f>
        <v>0</v>
      </c>
      <c r="P11" s="297"/>
    </row>
    <row r="12" spans="2:16" ht="19.5" customHeight="1" thickBot="1">
      <c r="B12" s="1096"/>
      <c r="C12" s="1084" t="s">
        <v>427</v>
      </c>
      <c r="D12" s="1085"/>
      <c r="E12" s="988">
        <v>0</v>
      </c>
      <c r="F12" s="989"/>
      <c r="G12" s="989"/>
      <c r="H12" s="989"/>
      <c r="I12" s="989"/>
      <c r="J12" s="989"/>
      <c r="K12" s="989"/>
      <c r="L12" s="989"/>
      <c r="M12" s="989"/>
      <c r="N12" s="989"/>
      <c r="O12" s="989"/>
      <c r="P12" s="894" t="s">
        <v>478</v>
      </c>
    </row>
    <row r="13" spans="2:16" ht="19.5" customHeight="1" thickBot="1" thickTop="1">
      <c r="B13" s="1097"/>
      <c r="C13" s="1105" t="s">
        <v>428</v>
      </c>
      <c r="D13" s="1106"/>
      <c r="E13" s="990">
        <f>SUM(E6:E12)</f>
        <v>0</v>
      </c>
      <c r="F13" s="991">
        <f>SUM(F6:F12)</f>
        <v>0</v>
      </c>
      <c r="G13" s="991">
        <f aca="true" t="shared" si="1" ref="G13:O13">SUM(G6:G12)</f>
        <v>0</v>
      </c>
      <c r="H13" s="991">
        <f t="shared" si="1"/>
        <v>0</v>
      </c>
      <c r="I13" s="991">
        <f t="shared" si="1"/>
        <v>0</v>
      </c>
      <c r="J13" s="991">
        <f t="shared" si="1"/>
        <v>0</v>
      </c>
      <c r="K13" s="991">
        <f t="shared" si="1"/>
        <v>0</v>
      </c>
      <c r="L13" s="991">
        <f t="shared" si="1"/>
        <v>0</v>
      </c>
      <c r="M13" s="991">
        <f t="shared" si="1"/>
        <v>0</v>
      </c>
      <c r="N13" s="991">
        <f t="shared" si="1"/>
        <v>0</v>
      </c>
      <c r="O13" s="991">
        <f t="shared" si="1"/>
        <v>0</v>
      </c>
      <c r="P13" s="979"/>
    </row>
    <row r="14" spans="2:16" ht="19.5" customHeight="1">
      <c r="B14" s="1095" t="s">
        <v>164</v>
      </c>
      <c r="C14" s="1086" t="s">
        <v>56</v>
      </c>
      <c r="D14" s="1087"/>
      <c r="E14" s="992">
        <f>'②収支'!E9+'②収支'!E36+'②収支'!E63+'②収支'!E90+'②収支'!E117+'②収支'!E144</f>
        <v>0</v>
      </c>
      <c r="F14" s="993">
        <f>'②収支'!F9+'②収支'!F36+'②収支'!F63+'②収支'!F90+'②収支'!F117+'②収支'!F144</f>
        <v>0</v>
      </c>
      <c r="G14" s="993">
        <f>'②収支'!G9+'②収支'!G36+'②収支'!G63+'②収支'!G90+'②収支'!G117+'②収支'!G144</f>
        <v>0</v>
      </c>
      <c r="H14" s="993">
        <f>'②収支'!H9+'②収支'!H36+'②収支'!H63+'②収支'!H90+'②収支'!H117+'②収支'!H144</f>
        <v>0</v>
      </c>
      <c r="I14" s="993">
        <f>'②収支'!I9+'②収支'!I36+'②収支'!I63+'②収支'!I90+'②収支'!I117+'②収支'!I144</f>
        <v>0</v>
      </c>
      <c r="J14" s="993">
        <f>'②収支'!J9+'②収支'!J36+'②収支'!J63+'②収支'!J90+'②収支'!J117+'②収支'!J144</f>
        <v>0</v>
      </c>
      <c r="K14" s="993">
        <f>'②収支'!K9+'②収支'!K36+'②収支'!K63+'②収支'!K90+'②収支'!K117+'②収支'!K144</f>
        <v>0</v>
      </c>
      <c r="L14" s="993">
        <f>'②収支'!L9+'②収支'!L36+'②収支'!L63+'②収支'!L90+'②収支'!L117+'②収支'!L144</f>
        <v>0</v>
      </c>
      <c r="M14" s="993">
        <f>'②収支'!M9+'②収支'!M36+'②収支'!M63+'②収支'!M90+'②収支'!M117+'②収支'!M144</f>
        <v>0</v>
      </c>
      <c r="N14" s="993">
        <f>'②収支'!N9+'②収支'!N36+'②収支'!N63+'②収支'!N90+'②収支'!N117+'②収支'!N144</f>
        <v>0</v>
      </c>
      <c r="O14" s="993">
        <f>'②収支'!O9+'②収支'!O36+'②収支'!O63+'②収支'!O90+'②収支'!O117+'②収支'!O144</f>
        <v>0</v>
      </c>
      <c r="P14" s="299"/>
    </row>
    <row r="15" spans="2:16" ht="19.5" customHeight="1">
      <c r="B15" s="1099"/>
      <c r="C15" s="1080" t="s">
        <v>13</v>
      </c>
      <c r="D15" s="1081"/>
      <c r="E15" s="994">
        <f>'②収支'!E10+'②収支'!E37+'②収支'!E64+'②収支'!E91+'②収支'!E118+'②収支'!E145</f>
        <v>0</v>
      </c>
      <c r="F15" s="994">
        <f>'②収支'!F10+'②収支'!F37+'②収支'!F64+'②収支'!F91+'②収支'!F118+'②収支'!F145</f>
        <v>0</v>
      </c>
      <c r="G15" s="994">
        <f>'②収支'!G10+'②収支'!G37+'②収支'!G64+'②収支'!G91+'②収支'!G118+'②収支'!G145</f>
        <v>0</v>
      </c>
      <c r="H15" s="994">
        <f>'②収支'!H10+'②収支'!H37+'②収支'!H64+'②収支'!H91+'②収支'!H118+'②収支'!H145</f>
        <v>0</v>
      </c>
      <c r="I15" s="994">
        <f>'②収支'!I10+'②収支'!I37+'②収支'!I64+'②収支'!I91+'②収支'!I118+'②収支'!I145</f>
        <v>0</v>
      </c>
      <c r="J15" s="994">
        <f>'②収支'!J10+'②収支'!J37+'②収支'!J64+'②収支'!J91+'②収支'!J118+'②収支'!J145</f>
        <v>0</v>
      </c>
      <c r="K15" s="994">
        <f>'②収支'!K10+'②収支'!K37+'②収支'!K64+'②収支'!K91+'②収支'!K118+'②収支'!K145</f>
        <v>0</v>
      </c>
      <c r="L15" s="994">
        <f>'②収支'!L10+'②収支'!L37+'②収支'!L64+'②収支'!L91+'②収支'!L118+'②収支'!L145</f>
        <v>0</v>
      </c>
      <c r="M15" s="994">
        <f>'②収支'!M10+'②収支'!M37+'②収支'!M64+'②収支'!M91+'②収支'!M118+'②収支'!M145</f>
        <v>0</v>
      </c>
      <c r="N15" s="994">
        <f>'②収支'!N10+'②収支'!N37+'②収支'!N64+'②収支'!N91+'②収支'!N118+'②収支'!N145</f>
        <v>0</v>
      </c>
      <c r="O15" s="994">
        <f>'②収支'!O10+'②収支'!O37+'②収支'!O64+'②収支'!O91+'②収支'!O118+'②収支'!O145</f>
        <v>0</v>
      </c>
      <c r="P15" s="297"/>
    </row>
    <row r="16" spans="2:16" ht="19.5" customHeight="1">
      <c r="B16" s="1099"/>
      <c r="C16" s="1080" t="s">
        <v>14</v>
      </c>
      <c r="D16" s="1081"/>
      <c r="E16" s="994">
        <f>'②収支'!E11+'②収支'!E38+'②収支'!E65+'②収支'!E92+'②収支'!E119+'②収支'!E146</f>
        <v>0</v>
      </c>
      <c r="F16" s="994">
        <f>'②収支'!F11+'②収支'!F38+'②収支'!F65+'②収支'!F92+'②収支'!F119+'②収支'!F146</f>
        <v>0</v>
      </c>
      <c r="G16" s="994">
        <f>'②収支'!G11+'②収支'!G38+'②収支'!G65+'②収支'!G92+'②収支'!G119+'②収支'!G146</f>
        <v>0</v>
      </c>
      <c r="H16" s="994">
        <f>'②収支'!H11+'②収支'!H38+'②収支'!H65+'②収支'!H92+'②収支'!H119+'②収支'!H146</f>
        <v>0</v>
      </c>
      <c r="I16" s="994">
        <f>'②収支'!I11+'②収支'!I38+'②収支'!I65+'②収支'!I92+'②収支'!I119+'②収支'!I146</f>
        <v>0</v>
      </c>
      <c r="J16" s="994">
        <f>'②収支'!J11+'②収支'!J38+'②収支'!J65+'②収支'!J92+'②収支'!J119+'②収支'!J146</f>
        <v>0</v>
      </c>
      <c r="K16" s="994">
        <f>'②収支'!K11+'②収支'!K38+'②収支'!K65+'②収支'!K92+'②収支'!K119+'②収支'!K146</f>
        <v>0</v>
      </c>
      <c r="L16" s="994">
        <f>'②収支'!L11+'②収支'!L38+'②収支'!L65+'②収支'!L92+'②収支'!L119+'②収支'!L146</f>
        <v>0</v>
      </c>
      <c r="M16" s="994">
        <f>'②収支'!M11+'②収支'!M38+'②収支'!M65+'②収支'!M92+'②収支'!M119+'②収支'!M146</f>
        <v>0</v>
      </c>
      <c r="N16" s="994">
        <f>'②収支'!N11+'②収支'!N38+'②収支'!N65+'②収支'!N92+'②収支'!N119+'②収支'!N146</f>
        <v>0</v>
      </c>
      <c r="O16" s="994">
        <f>'②収支'!O11+'②収支'!O38+'②収支'!O65+'②収支'!O92+'②収支'!O119+'②収支'!O146</f>
        <v>0</v>
      </c>
      <c r="P16" s="297"/>
    </row>
    <row r="17" spans="2:16" ht="19.5" customHeight="1">
      <c r="B17" s="1099"/>
      <c r="C17" s="1080" t="s">
        <v>57</v>
      </c>
      <c r="D17" s="1081"/>
      <c r="E17" s="994">
        <f>'②収支'!E12+'②収支'!E39+'②収支'!E66+'②収支'!E93+'②収支'!E120+'②収支'!E147</f>
        <v>0</v>
      </c>
      <c r="F17" s="994">
        <f>'②収支'!F12+'②収支'!F39+'②収支'!F66+'②収支'!F93+'②収支'!F120+'②収支'!F147</f>
        <v>0</v>
      </c>
      <c r="G17" s="994">
        <f>'②収支'!G12+'②収支'!G39+'②収支'!G66+'②収支'!G93+'②収支'!G120+'②収支'!G147</f>
        <v>0</v>
      </c>
      <c r="H17" s="994">
        <f>'②収支'!H12+'②収支'!H39+'②収支'!H66+'②収支'!H93+'②収支'!H120+'②収支'!H147</f>
        <v>0</v>
      </c>
      <c r="I17" s="994">
        <f>'②収支'!I12+'②収支'!I39+'②収支'!I66+'②収支'!I93+'②収支'!I120+'②収支'!I147</f>
        <v>0</v>
      </c>
      <c r="J17" s="994">
        <f>'②収支'!J12+'②収支'!J39+'②収支'!J66+'②収支'!J93+'②収支'!J120+'②収支'!J147</f>
        <v>0</v>
      </c>
      <c r="K17" s="994">
        <f>'②収支'!K12+'②収支'!K39+'②収支'!K66+'②収支'!K93+'②収支'!K120+'②収支'!K147</f>
        <v>0</v>
      </c>
      <c r="L17" s="994">
        <f>'②収支'!L12+'②収支'!L39+'②収支'!L66+'②収支'!L93+'②収支'!L120+'②収支'!L147</f>
        <v>0</v>
      </c>
      <c r="M17" s="994">
        <f>'②収支'!M12+'②収支'!M39+'②収支'!M66+'②収支'!M93+'②収支'!M120+'②収支'!M147</f>
        <v>0</v>
      </c>
      <c r="N17" s="994">
        <f>'②収支'!N12+'②収支'!N39+'②収支'!N66+'②収支'!N93+'②収支'!N120+'②収支'!N147</f>
        <v>0</v>
      </c>
      <c r="O17" s="994">
        <f>'②収支'!O12+'②収支'!O39+'②収支'!O66+'②収支'!O93+'②収支'!O120+'②収支'!O147</f>
        <v>0</v>
      </c>
      <c r="P17" s="297"/>
    </row>
    <row r="18" spans="2:16" ht="19.5" customHeight="1">
      <c r="B18" s="1099"/>
      <c r="C18" s="1080" t="s">
        <v>58</v>
      </c>
      <c r="D18" s="1081"/>
      <c r="E18" s="994">
        <f>'②収支'!E13+'②収支'!E40+'②収支'!E67+'②収支'!E94+'②収支'!E121+'②収支'!E148</f>
        <v>0</v>
      </c>
      <c r="F18" s="994">
        <f>'②収支'!F13+'②収支'!F40+'②収支'!F67+'②収支'!F94+'②収支'!F121+'②収支'!F148</f>
        <v>0</v>
      </c>
      <c r="G18" s="994">
        <f>'②収支'!G13+'②収支'!G40+'②収支'!G67+'②収支'!G94+'②収支'!G121+'②収支'!G148</f>
        <v>0</v>
      </c>
      <c r="H18" s="994">
        <f>'②収支'!H13+'②収支'!H40+'②収支'!H67+'②収支'!H94+'②収支'!H121+'②収支'!H148</f>
        <v>0</v>
      </c>
      <c r="I18" s="994">
        <f>'②収支'!I13+'②収支'!I40+'②収支'!I67+'②収支'!I94+'②収支'!I121+'②収支'!I148</f>
        <v>0</v>
      </c>
      <c r="J18" s="994">
        <f>'②収支'!J13+'②収支'!J40+'②収支'!J67+'②収支'!J94+'②収支'!J121+'②収支'!J148</f>
        <v>0</v>
      </c>
      <c r="K18" s="994">
        <f>'②収支'!K13+'②収支'!K40+'②収支'!K67+'②収支'!K94+'②収支'!K121+'②収支'!K148</f>
        <v>0</v>
      </c>
      <c r="L18" s="994">
        <f>'②収支'!L13+'②収支'!L40+'②収支'!L67+'②収支'!L94+'②収支'!L121+'②収支'!L148</f>
        <v>0</v>
      </c>
      <c r="M18" s="994">
        <f>'②収支'!M13+'②収支'!M40+'②収支'!M67+'②収支'!M94+'②収支'!M121+'②収支'!M148</f>
        <v>0</v>
      </c>
      <c r="N18" s="994">
        <f>'②収支'!N13+'②収支'!N40+'②収支'!N67+'②収支'!N94+'②収支'!N121+'②収支'!N148</f>
        <v>0</v>
      </c>
      <c r="O18" s="994">
        <f>'②収支'!O13+'②収支'!O40+'②収支'!O67+'②収支'!O94+'②収支'!O121+'②収支'!O148</f>
        <v>0</v>
      </c>
      <c r="P18" s="297"/>
    </row>
    <row r="19" spans="2:16" ht="19.5" customHeight="1">
      <c r="B19" s="1099"/>
      <c r="C19" s="1080" t="s">
        <v>15</v>
      </c>
      <c r="D19" s="1081"/>
      <c r="E19" s="994">
        <f>'②収支'!E14+'②収支'!E41+'②収支'!E68+'②収支'!E95+'②収支'!E122+'②収支'!E149</f>
        <v>0</v>
      </c>
      <c r="F19" s="994">
        <f>'②収支'!F14+'②収支'!F41+'②収支'!F68+'②収支'!F95+'②収支'!F122+'②収支'!F149</f>
        <v>0</v>
      </c>
      <c r="G19" s="994">
        <f>'②収支'!G14+'②収支'!G41+'②収支'!G68+'②収支'!G95+'②収支'!G122+'②収支'!G149</f>
        <v>0</v>
      </c>
      <c r="H19" s="994">
        <f>'②収支'!H14+'②収支'!H41+'②収支'!H68+'②収支'!H95+'②収支'!H122+'②収支'!H149</f>
        <v>0</v>
      </c>
      <c r="I19" s="994">
        <f>'②収支'!I14+'②収支'!I41+'②収支'!I68+'②収支'!I95+'②収支'!I122+'②収支'!I149</f>
        <v>0</v>
      </c>
      <c r="J19" s="994">
        <f>'②収支'!J14+'②収支'!J41+'②収支'!J68+'②収支'!J95+'②収支'!J122+'②収支'!J149</f>
        <v>0</v>
      </c>
      <c r="K19" s="994">
        <f>'②収支'!K14+'②収支'!K41+'②収支'!K68+'②収支'!K95+'②収支'!K122+'②収支'!K149</f>
        <v>0</v>
      </c>
      <c r="L19" s="994">
        <f>'②収支'!L14+'②収支'!L41+'②収支'!L68+'②収支'!L95+'②収支'!L122+'②収支'!L149</f>
        <v>0</v>
      </c>
      <c r="M19" s="994">
        <f>'②収支'!M14+'②収支'!M41+'②収支'!M68+'②収支'!M95+'②収支'!M122+'②収支'!M149</f>
        <v>0</v>
      </c>
      <c r="N19" s="994">
        <f>'②収支'!N14+'②収支'!N41+'②収支'!N68+'②収支'!N95+'②収支'!N122+'②収支'!N149</f>
        <v>0</v>
      </c>
      <c r="O19" s="994">
        <f>'②収支'!O14+'②収支'!O41+'②収支'!O68+'②収支'!O95+'②収支'!O122+'②収支'!O149</f>
        <v>0</v>
      </c>
      <c r="P19" s="297"/>
    </row>
    <row r="20" spans="2:16" ht="19.5" customHeight="1">
      <c r="B20" s="1099"/>
      <c r="C20" s="1080" t="s">
        <v>59</v>
      </c>
      <c r="D20" s="1081"/>
      <c r="E20" s="994">
        <f>'②収支'!E15+'②収支'!E42+'②収支'!E69+'②収支'!E96+'②収支'!E123+'②収支'!E150</f>
        <v>0</v>
      </c>
      <c r="F20" s="994">
        <f>'②収支'!F15+'②収支'!F42+'②収支'!F69+'②収支'!F96+'②収支'!F123+'②収支'!F150</f>
        <v>0</v>
      </c>
      <c r="G20" s="994">
        <f>'②収支'!G15+'②収支'!G42+'②収支'!G69+'②収支'!G96+'②収支'!G123+'②収支'!G150</f>
        <v>0</v>
      </c>
      <c r="H20" s="994">
        <f>'②収支'!H15+'②収支'!H42+'②収支'!H69+'②収支'!H96+'②収支'!H123+'②収支'!H150</f>
        <v>0</v>
      </c>
      <c r="I20" s="994">
        <f>'②収支'!I15+'②収支'!I42+'②収支'!I69+'②収支'!I96+'②収支'!I123+'②収支'!I150</f>
        <v>0</v>
      </c>
      <c r="J20" s="994">
        <f>'②収支'!J15+'②収支'!J42+'②収支'!J69+'②収支'!J96+'②収支'!J123+'②収支'!J150</f>
        <v>0</v>
      </c>
      <c r="K20" s="994">
        <f>'②収支'!K15+'②収支'!K42+'②収支'!K69+'②収支'!K96+'②収支'!K123+'②収支'!K150</f>
        <v>0</v>
      </c>
      <c r="L20" s="994">
        <f>'②収支'!L15+'②収支'!L42+'②収支'!L69+'②収支'!L96+'②収支'!L123+'②収支'!L150</f>
        <v>0</v>
      </c>
      <c r="M20" s="994">
        <f>'②収支'!M15+'②収支'!M42+'②収支'!M69+'②収支'!M96+'②収支'!M123+'②収支'!M150</f>
        <v>0</v>
      </c>
      <c r="N20" s="994">
        <f>'②収支'!N15+'②収支'!N42+'②収支'!N69+'②収支'!N96+'②収支'!N123+'②収支'!N150</f>
        <v>0</v>
      </c>
      <c r="O20" s="994">
        <f>'②収支'!O15+'②収支'!O42+'②収支'!O69+'②収支'!O96+'②収支'!O123+'②収支'!O150</f>
        <v>0</v>
      </c>
      <c r="P20" s="297"/>
    </row>
    <row r="21" spans="2:16" ht="19.5" customHeight="1">
      <c r="B21" s="1099"/>
      <c r="C21" s="781"/>
      <c r="D21" s="782" t="s">
        <v>60</v>
      </c>
      <c r="E21" s="984">
        <f>'④償却'!U39</f>
        <v>0</v>
      </c>
      <c r="F21" s="984">
        <f>'④償却'!V39</f>
        <v>0</v>
      </c>
      <c r="G21" s="984">
        <f>'④償却'!W39</f>
        <v>0</v>
      </c>
      <c r="H21" s="984">
        <f>'④償却'!X39</f>
        <v>0</v>
      </c>
      <c r="I21" s="984">
        <f>'④償却'!Y39</f>
        <v>0</v>
      </c>
      <c r="J21" s="984">
        <f>'④償却'!Z39</f>
        <v>0</v>
      </c>
      <c r="K21" s="984">
        <f>'④償却'!AA39</f>
        <v>0</v>
      </c>
      <c r="L21" s="984">
        <f>'④償却'!AB39</f>
        <v>0</v>
      </c>
      <c r="M21" s="984">
        <f>'④償却'!AC39</f>
        <v>0</v>
      </c>
      <c r="N21" s="984">
        <f>'④償却'!AD39</f>
        <v>0</v>
      </c>
      <c r="O21" s="984">
        <f>'④償却'!AE39</f>
        <v>0</v>
      </c>
      <c r="P21" s="297" t="s">
        <v>206</v>
      </c>
    </row>
    <row r="22" spans="2:16" ht="19.5" customHeight="1">
      <c r="B22" s="1099"/>
      <c r="C22" s="781" t="s">
        <v>61</v>
      </c>
      <c r="D22" s="782" t="s">
        <v>17</v>
      </c>
      <c r="E22" s="984">
        <f>'④償却'!U22</f>
        <v>0</v>
      </c>
      <c r="F22" s="984">
        <f>'④償却'!V22</f>
        <v>0</v>
      </c>
      <c r="G22" s="984">
        <f>'④償却'!W22</f>
        <v>0</v>
      </c>
      <c r="H22" s="984">
        <f>'④償却'!X22</f>
        <v>0</v>
      </c>
      <c r="I22" s="984">
        <f>'④償却'!Y22</f>
        <v>0</v>
      </c>
      <c r="J22" s="984">
        <f>'④償却'!Z22</f>
        <v>0</v>
      </c>
      <c r="K22" s="984">
        <f>'④償却'!AA22</f>
        <v>0</v>
      </c>
      <c r="L22" s="984">
        <f>'④償却'!AB22</f>
        <v>0</v>
      </c>
      <c r="M22" s="984">
        <f>'④償却'!AC22</f>
        <v>0</v>
      </c>
      <c r="N22" s="984">
        <f>'④償却'!AD22</f>
        <v>0</v>
      </c>
      <c r="O22" s="984">
        <f>'④償却'!AE22</f>
        <v>0</v>
      </c>
      <c r="P22" s="689" t="s">
        <v>207</v>
      </c>
    </row>
    <row r="23" spans="2:16" ht="19.5" customHeight="1">
      <c r="B23" s="1099"/>
      <c r="C23" s="783"/>
      <c r="D23" s="782" t="s">
        <v>62</v>
      </c>
      <c r="E23" s="984">
        <f>'②収支'!E18+'②収支'!E45+'②収支'!E72+'②収支'!E99</f>
        <v>0</v>
      </c>
      <c r="F23" s="985">
        <f>'②収支'!F18+'②収支'!F45+'②収支'!F72+'②収支'!F99</f>
        <v>0</v>
      </c>
      <c r="G23" s="985">
        <f>'②収支'!G18+'②収支'!G45+'②収支'!G72+'②収支'!G99</f>
        <v>0</v>
      </c>
      <c r="H23" s="985">
        <f>'②収支'!H18+'②収支'!H45+'②収支'!H72+'②収支'!H99</f>
        <v>0</v>
      </c>
      <c r="I23" s="985">
        <f>'②収支'!I18+'②収支'!I45+'②収支'!I72+'②収支'!I99</f>
        <v>0</v>
      </c>
      <c r="J23" s="985">
        <f>'②収支'!J18+'②収支'!J45+'②収支'!J72+'②収支'!J99</f>
        <v>0</v>
      </c>
      <c r="K23" s="985">
        <f>'②収支'!K18+'②収支'!K45+'②収支'!K72+'②収支'!K99</f>
        <v>0</v>
      </c>
      <c r="L23" s="985">
        <f>'②収支'!L18+'②収支'!L45+'②収支'!L72+'②収支'!L99</f>
        <v>0</v>
      </c>
      <c r="M23" s="985">
        <f>'②収支'!M18+'②収支'!M45+'②収支'!M72+'②収支'!M99</f>
        <v>0</v>
      </c>
      <c r="N23" s="985">
        <f>'②収支'!N18+'②収支'!N45+'②収支'!N72+'②収支'!N99</f>
        <v>0</v>
      </c>
      <c r="O23" s="985">
        <f>'②収支'!O18+'②収支'!O45+'②収支'!O72+'②収支'!O99</f>
        <v>0</v>
      </c>
      <c r="P23" s="689" t="s">
        <v>207</v>
      </c>
    </row>
    <row r="24" spans="2:17" ht="19.5" customHeight="1">
      <c r="B24" s="1099"/>
      <c r="C24" s="1093" t="s">
        <v>369</v>
      </c>
      <c r="D24" s="1094"/>
      <c r="E24" s="984">
        <f>TRUNC((E22+E21)*$P$24/100)</f>
        <v>0</v>
      </c>
      <c r="F24" s="984">
        <f>TRUNC((F22+F21)*$P$24/100)</f>
        <v>0</v>
      </c>
      <c r="G24" s="984">
        <f aca="true" t="shared" si="2" ref="G24:M24">TRUNC((G22+G21)*$P$24/100)</f>
        <v>0</v>
      </c>
      <c r="H24" s="984">
        <f t="shared" si="2"/>
        <v>0</v>
      </c>
      <c r="I24" s="984">
        <f t="shared" si="2"/>
        <v>0</v>
      </c>
      <c r="J24" s="984">
        <f t="shared" si="2"/>
        <v>0</v>
      </c>
      <c r="K24" s="984">
        <f t="shared" si="2"/>
        <v>0</v>
      </c>
      <c r="L24" s="984">
        <f>TRUNC((L22+L21)*$P$24/100)</f>
        <v>0</v>
      </c>
      <c r="M24" s="984">
        <f t="shared" si="2"/>
        <v>0</v>
      </c>
      <c r="N24" s="984">
        <f>TRUNC((N22+N21)*$P$24/100)</f>
        <v>0</v>
      </c>
      <c r="O24" s="984">
        <f>TRUNC((O22+O21)*$P$24/100)</f>
        <v>0</v>
      </c>
      <c r="P24" s="536">
        <v>10</v>
      </c>
      <c r="Q24" s="740"/>
    </row>
    <row r="25" spans="2:16" ht="19.5" customHeight="1">
      <c r="B25" s="1099"/>
      <c r="C25" s="1093" t="s">
        <v>1</v>
      </c>
      <c r="D25" s="1094"/>
      <c r="E25" s="892">
        <v>0</v>
      </c>
      <c r="F25" s="995">
        <f>'⑦労働'!E86</f>
        <v>0</v>
      </c>
      <c r="G25" s="995">
        <f>'⑦労働'!F86</f>
        <v>0</v>
      </c>
      <c r="H25" s="995">
        <f>'⑦労働'!G86</f>
        <v>0</v>
      </c>
      <c r="I25" s="995">
        <f>'⑦労働'!H86</f>
        <v>0</v>
      </c>
      <c r="J25" s="995">
        <f>'⑦労働'!I86</f>
        <v>0</v>
      </c>
      <c r="K25" s="995">
        <f>'⑦労働'!J86</f>
        <v>0</v>
      </c>
      <c r="L25" s="995">
        <f>'⑦労働'!K86</f>
        <v>0</v>
      </c>
      <c r="M25" s="995">
        <f>'⑦労働'!L86</f>
        <v>0</v>
      </c>
      <c r="N25" s="995">
        <f>'⑦労働'!M86</f>
        <v>0</v>
      </c>
      <c r="O25" s="995">
        <f>'⑦労働'!N86</f>
        <v>0</v>
      </c>
      <c r="P25" s="297" t="s">
        <v>425</v>
      </c>
    </row>
    <row r="26" spans="2:16" ht="19.5" customHeight="1">
      <c r="B26" s="1099"/>
      <c r="C26" s="58"/>
      <c r="D26" s="56" t="s">
        <v>18</v>
      </c>
      <c r="E26" s="984">
        <f>'②収支'!E21+'②収支'!E48+'②収支'!E75+'②収支'!E102+'②収支'!E129+'②収支'!E156</f>
        <v>0</v>
      </c>
      <c r="F26" s="984">
        <f>'②収支'!F21+'②収支'!F48+'②収支'!F75+'②収支'!F102+'②収支'!F129+'②収支'!F156</f>
        <v>0</v>
      </c>
      <c r="G26" s="984">
        <f>'②収支'!G21+'②収支'!G48+'②収支'!G75+'②収支'!G102+'②収支'!G129+'②収支'!G156</f>
        <v>0</v>
      </c>
      <c r="H26" s="984">
        <f>'②収支'!H21+'②収支'!H48+'②収支'!H75+'②収支'!H102+'②収支'!H129+'②収支'!H156</f>
        <v>0</v>
      </c>
      <c r="I26" s="984">
        <f>'②収支'!I21+'②収支'!I48+'②収支'!I75+'②収支'!I102+'②収支'!I129+'②収支'!I156</f>
        <v>0</v>
      </c>
      <c r="J26" s="984">
        <f>'②収支'!J21+'②収支'!J48+'②収支'!J75+'②収支'!J102+'②収支'!J129+'②収支'!J156</f>
        <v>0</v>
      </c>
      <c r="K26" s="984">
        <f>'②収支'!K21+'②収支'!K48+'②収支'!K75+'②収支'!K102+'②収支'!K129+'②収支'!K156</f>
        <v>0</v>
      </c>
      <c r="L26" s="984">
        <f>'②収支'!L21+'②収支'!L48+'②収支'!L75+'②収支'!L102+'②収支'!L129+'②収支'!L156</f>
        <v>0</v>
      </c>
      <c r="M26" s="984">
        <f>'②収支'!M21+'②収支'!M48+'②収支'!M75+'②収支'!M102+'②収支'!M129+'②収支'!M156</f>
        <v>0</v>
      </c>
      <c r="N26" s="984">
        <f>'②収支'!N21+'②収支'!N48+'②収支'!N75+'②収支'!N102+'②収支'!N129+'②収支'!N156</f>
        <v>0</v>
      </c>
      <c r="O26" s="984">
        <f>'②収支'!O21+'②収支'!O48+'②収支'!O75+'②収支'!O102+'②収支'!O129+'②収支'!O156</f>
        <v>0</v>
      </c>
      <c r="P26" s="297"/>
    </row>
    <row r="27" spans="2:16" ht="19.5" customHeight="1">
      <c r="B27" s="1099"/>
      <c r="C27" s="55" t="s">
        <v>64</v>
      </c>
      <c r="D27" s="56" t="s">
        <v>65</v>
      </c>
      <c r="E27" s="984">
        <f>'②収支'!E22+'②収支'!E49+'②収支'!E76+'②収支'!E103+'②収支'!E130+'②収支'!E157</f>
        <v>0</v>
      </c>
      <c r="F27" s="984">
        <f>'②収支'!F22+'②収支'!F49+'②収支'!F76+'②収支'!F103+'②収支'!F130+'②収支'!F157</f>
        <v>0</v>
      </c>
      <c r="G27" s="984">
        <f>'②収支'!G22+'②収支'!G49+'②収支'!G76+'②収支'!G103+'②収支'!G130+'②収支'!G157</f>
        <v>0</v>
      </c>
      <c r="H27" s="984">
        <f>'②収支'!H22+'②収支'!H49+'②収支'!H76+'②収支'!H103+'②収支'!H130+'②収支'!H157</f>
        <v>0</v>
      </c>
      <c r="I27" s="984">
        <f>'②収支'!I22+'②収支'!I49+'②収支'!I76+'②収支'!I103+'②収支'!I130+'②収支'!I157</f>
        <v>0</v>
      </c>
      <c r="J27" s="984">
        <f>'②収支'!J22+'②収支'!J49+'②収支'!J76+'②収支'!J103+'②収支'!J130+'②収支'!J157</f>
        <v>0</v>
      </c>
      <c r="K27" s="984">
        <f>'②収支'!K22+'②収支'!K49+'②収支'!K76+'②収支'!K103+'②収支'!K130+'②収支'!K157</f>
        <v>0</v>
      </c>
      <c r="L27" s="984">
        <f>'②収支'!L22+'②収支'!L49+'②収支'!L76+'②収支'!L103+'②収支'!L130+'②収支'!L157</f>
        <v>0</v>
      </c>
      <c r="M27" s="984">
        <f>'②収支'!M22+'②収支'!M49+'②収支'!M76+'②収支'!M103+'②収支'!M130+'②収支'!M157</f>
        <v>0</v>
      </c>
      <c r="N27" s="984">
        <f>'②収支'!N22+'②収支'!N49+'②収支'!N76+'②収支'!N103+'②収支'!N130+'②収支'!N157</f>
        <v>0</v>
      </c>
      <c r="O27" s="984">
        <f>'②収支'!O22+'②収支'!O49+'②収支'!O76+'②収支'!O103+'②収支'!O130+'②収支'!O157</f>
        <v>0</v>
      </c>
      <c r="P27" s="297"/>
    </row>
    <row r="28" spans="2:16" ht="19.5" customHeight="1">
      <c r="B28" s="1099"/>
      <c r="C28" s="57"/>
      <c r="D28" s="56" t="s">
        <v>66</v>
      </c>
      <c r="E28" s="984">
        <f>'②収支'!E23+'②収支'!E50+'②収支'!E77+'②収支'!E104+'②収支'!E131+'②収支'!E158</f>
        <v>0</v>
      </c>
      <c r="F28" s="984">
        <f>'②収支'!F23+'②収支'!F50+'②収支'!F77+'②収支'!F104+'②収支'!F131+'②収支'!F158</f>
        <v>0</v>
      </c>
      <c r="G28" s="984">
        <f>'②収支'!G23+'②収支'!G50+'②収支'!G77+'②収支'!G104+'②収支'!G131+'②収支'!G158</f>
        <v>0</v>
      </c>
      <c r="H28" s="984">
        <f>'②収支'!H23+'②収支'!H50+'②収支'!H77+'②収支'!H104+'②収支'!H131+'②収支'!H158</f>
        <v>0</v>
      </c>
      <c r="I28" s="984">
        <f>'②収支'!I23+'②収支'!I50+'②収支'!I77+'②収支'!I104+'②収支'!I131+'②収支'!I158</f>
        <v>0</v>
      </c>
      <c r="J28" s="984">
        <f>'②収支'!J23+'②収支'!J50+'②収支'!J77+'②収支'!J104+'②収支'!J131+'②収支'!J158</f>
        <v>0</v>
      </c>
      <c r="K28" s="984">
        <f>'②収支'!K23+'②収支'!K50+'②収支'!K77+'②収支'!K104+'②収支'!K131+'②収支'!K158</f>
        <v>0</v>
      </c>
      <c r="L28" s="984">
        <f>'②収支'!L23+'②収支'!L50+'②収支'!L77+'②収支'!L104+'②収支'!L131+'②収支'!L158</f>
        <v>0</v>
      </c>
      <c r="M28" s="984">
        <f>'②収支'!M23+'②収支'!M50+'②収支'!M77+'②収支'!M104+'②収支'!M131+'②収支'!M158</f>
        <v>0</v>
      </c>
      <c r="N28" s="984">
        <f>'②収支'!N23+'②収支'!N50+'②収支'!N77+'②収支'!N104+'②収支'!N131+'②収支'!N158</f>
        <v>0</v>
      </c>
      <c r="O28" s="984">
        <f>'②収支'!O23+'②収支'!O50+'②収支'!O77+'②収支'!O104+'②収支'!O131+'②収支'!O158</f>
        <v>0</v>
      </c>
      <c r="P28" s="297"/>
    </row>
    <row r="29" spans="2:16" ht="19.5" customHeight="1">
      <c r="B29" s="1099"/>
      <c r="C29" s="1101" t="s">
        <v>50</v>
      </c>
      <c r="D29" s="1102"/>
      <c r="E29" s="984">
        <f>'⑤償還'!M47</f>
        <v>0</v>
      </c>
      <c r="F29" s="984">
        <f>'⑤償還'!N47</f>
        <v>0</v>
      </c>
      <c r="G29" s="984">
        <f>'⑤償還'!O47</f>
        <v>0</v>
      </c>
      <c r="H29" s="984">
        <f>'⑤償還'!P47</f>
        <v>0</v>
      </c>
      <c r="I29" s="984">
        <f>'⑤償還'!Q47</f>
        <v>0</v>
      </c>
      <c r="J29" s="984">
        <f>'⑤償還'!R47</f>
        <v>0</v>
      </c>
      <c r="K29" s="984">
        <f>'⑤償還'!S47</f>
        <v>0</v>
      </c>
      <c r="L29" s="984">
        <f>'⑤償還'!T47</f>
        <v>0</v>
      </c>
      <c r="M29" s="984">
        <f>'⑤償還'!U47</f>
        <v>0</v>
      </c>
      <c r="N29" s="984">
        <f>'⑤償還'!V47</f>
        <v>0</v>
      </c>
      <c r="O29" s="984">
        <f>'⑤償還'!W47</f>
        <v>0</v>
      </c>
      <c r="P29" s="297" t="s">
        <v>208</v>
      </c>
    </row>
    <row r="30" spans="2:20" ht="19.5" customHeight="1" thickBot="1">
      <c r="B30" s="1099"/>
      <c r="C30" s="1103" t="s">
        <v>407</v>
      </c>
      <c r="D30" s="1104"/>
      <c r="E30" s="996">
        <f>'②収支'!E25+'②収支'!E52+'②収支'!E79+'②収支'!E106+'②収支'!E133+'②収支'!E160</f>
        <v>0</v>
      </c>
      <c r="F30" s="997">
        <f>'②収支'!F25+'②収支'!F52+'②収支'!F79+'②収支'!F106+'②収支'!F133+'②収支'!F160</f>
        <v>0</v>
      </c>
      <c r="G30" s="997">
        <f>'②収支'!G25+'②収支'!G52+'②収支'!G79+'②収支'!G106+'②収支'!G133+'②収支'!G160</f>
        <v>0</v>
      </c>
      <c r="H30" s="997">
        <f>'②収支'!H25+'②収支'!H52+'②収支'!H79+'②収支'!H106+'②収支'!H133+'②収支'!H160</f>
        <v>0</v>
      </c>
      <c r="I30" s="997">
        <f>'②収支'!I25+'②収支'!I52+'②収支'!I79+'②収支'!I106+'②収支'!I133+'②収支'!I160</f>
        <v>0</v>
      </c>
      <c r="J30" s="997">
        <f>'②収支'!J25+'②収支'!J52+'②収支'!J79+'②収支'!J106+'②収支'!J133+'②収支'!J160</f>
        <v>0</v>
      </c>
      <c r="K30" s="997">
        <f>'②収支'!K25+'②収支'!K52+'②収支'!K79+'②収支'!K106+'②収支'!K133+'②収支'!K160</f>
        <v>0</v>
      </c>
      <c r="L30" s="997">
        <f>'②収支'!L25+'②収支'!L52+'②収支'!L79+'②収支'!L106+'②収支'!L133+'②収支'!L160</f>
        <v>0</v>
      </c>
      <c r="M30" s="997">
        <f>'②収支'!M25+'②収支'!M52+'②収支'!M79+'②収支'!M106+'②収支'!M133+'②収支'!M160</f>
        <v>0</v>
      </c>
      <c r="N30" s="997">
        <f>'②収支'!N25+'②収支'!N52+'②収支'!N79+'②収支'!N106+'②収支'!N133+'②収支'!N160</f>
        <v>0</v>
      </c>
      <c r="O30" s="997">
        <f>'②収支'!O25+'②収支'!O52+'②収支'!O79+'②収支'!O106+'②収支'!O133+'②収支'!O160</f>
        <v>0</v>
      </c>
      <c r="P30" s="738" t="s">
        <v>410</v>
      </c>
      <c r="R30" s="748"/>
      <c r="S30" s="748"/>
      <c r="T30" s="747"/>
    </row>
    <row r="31" spans="2:16" ht="19.5" customHeight="1" thickBot="1" thickTop="1">
      <c r="B31" s="1100"/>
      <c r="C31" s="1113" t="s">
        <v>68</v>
      </c>
      <c r="D31" s="1114"/>
      <c r="E31" s="980">
        <f>SUM(E14:E30)</f>
        <v>0</v>
      </c>
      <c r="F31" s="981">
        <f>SUM(F14:F30)</f>
        <v>0</v>
      </c>
      <c r="G31" s="981">
        <f aca="true" t="shared" si="3" ref="G31:O31">SUM(G14:G30)</f>
        <v>0</v>
      </c>
      <c r="H31" s="981">
        <f t="shared" si="3"/>
        <v>0</v>
      </c>
      <c r="I31" s="981">
        <f t="shared" si="3"/>
        <v>0</v>
      </c>
      <c r="J31" s="981">
        <f t="shared" si="3"/>
        <v>0</v>
      </c>
      <c r="K31" s="981">
        <f t="shared" si="3"/>
        <v>0</v>
      </c>
      <c r="L31" s="981">
        <f t="shared" si="3"/>
        <v>0</v>
      </c>
      <c r="M31" s="981">
        <f t="shared" si="3"/>
        <v>0</v>
      </c>
      <c r="N31" s="981">
        <f t="shared" si="3"/>
        <v>0</v>
      </c>
      <c r="O31" s="981">
        <f t="shared" si="3"/>
        <v>0</v>
      </c>
      <c r="P31" s="739"/>
    </row>
    <row r="32" spans="2:16" ht="19.5" customHeight="1" thickBot="1">
      <c r="B32" s="1118" t="s">
        <v>115</v>
      </c>
      <c r="C32" s="1119"/>
      <c r="D32" s="1120"/>
      <c r="E32" s="1001">
        <f>E13-E31</f>
        <v>0</v>
      </c>
      <c r="F32" s="1002">
        <f aca="true" t="shared" si="4" ref="F32:M32">F13-F31</f>
        <v>0</v>
      </c>
      <c r="G32" s="1002">
        <f t="shared" si="4"/>
        <v>0</v>
      </c>
      <c r="H32" s="1002">
        <f t="shared" si="4"/>
        <v>0</v>
      </c>
      <c r="I32" s="1002">
        <f t="shared" si="4"/>
        <v>0</v>
      </c>
      <c r="J32" s="1002">
        <f t="shared" si="4"/>
        <v>0</v>
      </c>
      <c r="K32" s="1002">
        <f>K13-K31</f>
        <v>0</v>
      </c>
      <c r="L32" s="1002">
        <f t="shared" si="4"/>
        <v>0</v>
      </c>
      <c r="M32" s="1002">
        <f t="shared" si="4"/>
        <v>0</v>
      </c>
      <c r="N32" s="1002">
        <f>N13-N31</f>
        <v>0</v>
      </c>
      <c r="O32" s="1002">
        <f>O13-O31</f>
        <v>0</v>
      </c>
      <c r="P32" s="1003"/>
    </row>
    <row r="33" spans="2:16" ht="19.5" customHeight="1">
      <c r="B33" s="1077" t="s">
        <v>69</v>
      </c>
      <c r="C33" s="1078"/>
      <c r="D33" s="1079"/>
      <c r="E33" s="890"/>
      <c r="F33" s="891"/>
      <c r="G33" s="891"/>
      <c r="H33" s="891"/>
      <c r="I33" s="891"/>
      <c r="J33" s="891"/>
      <c r="K33" s="891"/>
      <c r="L33" s="891"/>
      <c r="M33" s="891"/>
      <c r="N33" s="891"/>
      <c r="O33" s="891"/>
      <c r="P33" s="299"/>
    </row>
    <row r="34" spans="2:16" ht="19.5" customHeight="1">
      <c r="B34" s="1077" t="s">
        <v>70</v>
      </c>
      <c r="C34" s="1078"/>
      <c r="D34" s="1079"/>
      <c r="E34" s="998">
        <f>E33+E32</f>
        <v>0</v>
      </c>
      <c r="F34" s="999">
        <f aca="true" t="shared" si="5" ref="F34:M34">F33+F32</f>
        <v>0</v>
      </c>
      <c r="G34" s="999">
        <f t="shared" si="5"/>
        <v>0</v>
      </c>
      <c r="H34" s="999">
        <f t="shared" si="5"/>
        <v>0</v>
      </c>
      <c r="I34" s="999">
        <f t="shared" si="5"/>
        <v>0</v>
      </c>
      <c r="J34" s="999">
        <f t="shared" si="5"/>
        <v>0</v>
      </c>
      <c r="K34" s="999">
        <f t="shared" si="5"/>
        <v>0</v>
      </c>
      <c r="L34" s="999">
        <f t="shared" si="5"/>
        <v>0</v>
      </c>
      <c r="M34" s="999">
        <f t="shared" si="5"/>
        <v>0</v>
      </c>
      <c r="N34" s="999">
        <f>N33+N32</f>
        <v>0</v>
      </c>
      <c r="O34" s="999">
        <f>O33+O32</f>
        <v>0</v>
      </c>
      <c r="P34" s="297"/>
    </row>
    <row r="35" spans="2:16" ht="19.5" customHeight="1">
      <c r="B35" s="1077" t="s">
        <v>71</v>
      </c>
      <c r="C35" s="1078"/>
      <c r="D35" s="1079"/>
      <c r="E35" s="984">
        <f>'⑥家計'!C14</f>
        <v>0</v>
      </c>
      <c r="F35" s="985">
        <f>'⑥家計'!D14</f>
        <v>0</v>
      </c>
      <c r="G35" s="985">
        <f>'⑥家計'!E14</f>
        <v>0</v>
      </c>
      <c r="H35" s="985">
        <f>'⑥家計'!F14</f>
        <v>0</v>
      </c>
      <c r="I35" s="985">
        <f>'⑥家計'!G14</f>
        <v>0</v>
      </c>
      <c r="J35" s="985">
        <f>'⑥家計'!H14</f>
        <v>0</v>
      </c>
      <c r="K35" s="985">
        <f>'⑥家計'!I14</f>
        <v>0</v>
      </c>
      <c r="L35" s="985">
        <f>'⑥家計'!J14</f>
        <v>0</v>
      </c>
      <c r="M35" s="985">
        <f>'⑥家計'!K14</f>
        <v>0</v>
      </c>
      <c r="N35" s="985">
        <f>'⑥家計'!L14</f>
        <v>0</v>
      </c>
      <c r="O35" s="985">
        <f>'⑥家計'!M14</f>
        <v>0</v>
      </c>
      <c r="P35" s="297"/>
    </row>
    <row r="36" spans="2:16" ht="19.5" customHeight="1">
      <c r="B36" s="1077" t="s">
        <v>72</v>
      </c>
      <c r="C36" s="1078"/>
      <c r="D36" s="1079"/>
      <c r="E36" s="892"/>
      <c r="F36" s="893"/>
      <c r="G36" s="893"/>
      <c r="H36" s="893"/>
      <c r="I36" s="893"/>
      <c r="J36" s="893"/>
      <c r="K36" s="893"/>
      <c r="L36" s="893"/>
      <c r="M36" s="893"/>
      <c r="N36" s="893"/>
      <c r="O36" s="893"/>
      <c r="P36" s="895" t="s">
        <v>409</v>
      </c>
    </row>
    <row r="37" spans="2:16" ht="19.5" customHeight="1">
      <c r="B37" s="1077" t="s">
        <v>73</v>
      </c>
      <c r="C37" s="1078"/>
      <c r="D37" s="1079"/>
      <c r="E37" s="998">
        <f>E21+E22+E23</f>
        <v>0</v>
      </c>
      <c r="F37" s="999">
        <f aca="true" t="shared" si="6" ref="F37:O37">F21+F22+F23</f>
        <v>0</v>
      </c>
      <c r="G37" s="999">
        <f t="shared" si="6"/>
        <v>0</v>
      </c>
      <c r="H37" s="999">
        <f t="shared" si="6"/>
        <v>0</v>
      </c>
      <c r="I37" s="999">
        <f t="shared" si="6"/>
        <v>0</v>
      </c>
      <c r="J37" s="999">
        <f t="shared" si="6"/>
        <v>0</v>
      </c>
      <c r="K37" s="999">
        <f t="shared" si="6"/>
        <v>0</v>
      </c>
      <c r="L37" s="999">
        <f t="shared" si="6"/>
        <v>0</v>
      </c>
      <c r="M37" s="999">
        <f t="shared" si="6"/>
        <v>0</v>
      </c>
      <c r="N37" s="999">
        <f t="shared" si="6"/>
        <v>0</v>
      </c>
      <c r="O37" s="999">
        <f t="shared" si="6"/>
        <v>0</v>
      </c>
      <c r="P37" s="297"/>
    </row>
    <row r="38" spans="2:16" ht="19.5" customHeight="1">
      <c r="B38" s="1073" t="s">
        <v>86</v>
      </c>
      <c r="C38" s="1074"/>
      <c r="D38" s="1075"/>
      <c r="E38" s="998">
        <f>E34-(E35+E36)+E37</f>
        <v>0</v>
      </c>
      <c r="F38" s="999">
        <f aca="true" t="shared" si="7" ref="F38:M38">F34-(F35+F36)+F37</f>
        <v>0</v>
      </c>
      <c r="G38" s="999">
        <f t="shared" si="7"/>
        <v>0</v>
      </c>
      <c r="H38" s="999">
        <f t="shared" si="7"/>
        <v>0</v>
      </c>
      <c r="I38" s="999">
        <f t="shared" si="7"/>
        <v>0</v>
      </c>
      <c r="J38" s="999">
        <f t="shared" si="7"/>
        <v>0</v>
      </c>
      <c r="K38" s="999">
        <f t="shared" si="7"/>
        <v>0</v>
      </c>
      <c r="L38" s="999">
        <f t="shared" si="7"/>
        <v>0</v>
      </c>
      <c r="M38" s="999">
        <f t="shared" si="7"/>
        <v>0</v>
      </c>
      <c r="N38" s="999">
        <f>N34-(N35+N36)+N37</f>
        <v>0</v>
      </c>
      <c r="O38" s="999">
        <f>O34-(O35+O36)+O37</f>
        <v>0</v>
      </c>
      <c r="P38" s="297"/>
    </row>
    <row r="39" spans="2:16" ht="19.5" customHeight="1">
      <c r="B39" s="1077" t="s">
        <v>74</v>
      </c>
      <c r="C39" s="1078"/>
      <c r="D39" s="1079"/>
      <c r="E39" s="984">
        <f>'⑤償還'!M46</f>
        <v>0</v>
      </c>
      <c r="F39" s="984">
        <f>'⑤償還'!N46</f>
        <v>0</v>
      </c>
      <c r="G39" s="984">
        <f>'⑤償還'!O46</f>
        <v>0</v>
      </c>
      <c r="H39" s="1000">
        <f>'⑤償還'!P46</f>
        <v>0</v>
      </c>
      <c r="I39" s="1000">
        <f>'⑤償還'!Q46</f>
        <v>0</v>
      </c>
      <c r="J39" s="984">
        <f>'⑤償還'!R46</f>
        <v>0</v>
      </c>
      <c r="K39" s="984">
        <f>'⑤償還'!S46</f>
        <v>0</v>
      </c>
      <c r="L39" s="984">
        <f>'⑤償還'!T46</f>
        <v>0</v>
      </c>
      <c r="M39" s="984">
        <f>'⑤償還'!U46</f>
        <v>0</v>
      </c>
      <c r="N39" s="984">
        <f>'⑤償還'!V46</f>
        <v>0</v>
      </c>
      <c r="O39" s="984">
        <f>'⑤償還'!W46</f>
        <v>0</v>
      </c>
      <c r="P39" s="297" t="s">
        <v>208</v>
      </c>
    </row>
    <row r="40" spans="2:16" ht="19.5" customHeight="1" thickBot="1">
      <c r="B40" s="1115" t="s">
        <v>75</v>
      </c>
      <c r="C40" s="1116"/>
      <c r="D40" s="1117"/>
      <c r="E40" s="1004">
        <f>E38-E39</f>
        <v>0</v>
      </c>
      <c r="F40" s="1005">
        <f aca="true" t="shared" si="8" ref="F40:M40">F38-F39</f>
        <v>0</v>
      </c>
      <c r="G40" s="1005">
        <f t="shared" si="8"/>
        <v>0</v>
      </c>
      <c r="H40" s="1005">
        <f t="shared" si="8"/>
        <v>0</v>
      </c>
      <c r="I40" s="1005">
        <f t="shared" si="8"/>
        <v>0</v>
      </c>
      <c r="J40" s="1005">
        <f t="shared" si="8"/>
        <v>0</v>
      </c>
      <c r="K40" s="1005">
        <f t="shared" si="8"/>
        <v>0</v>
      </c>
      <c r="L40" s="1005">
        <f t="shared" si="8"/>
        <v>0</v>
      </c>
      <c r="M40" s="1005">
        <f t="shared" si="8"/>
        <v>0</v>
      </c>
      <c r="N40" s="1005">
        <f>N38-N39</f>
        <v>0</v>
      </c>
      <c r="O40" s="1005">
        <f>O38-O39</f>
        <v>0</v>
      </c>
      <c r="P40" s="1006"/>
    </row>
    <row r="41" spans="2:16" ht="22.5" customHeight="1">
      <c r="B41" s="93"/>
      <c r="C41" s="93"/>
      <c r="D41" s="93"/>
      <c r="E41" s="93"/>
      <c r="F41" s="93"/>
      <c r="G41" s="93"/>
      <c r="H41" s="93"/>
      <c r="I41" s="1111" t="s">
        <v>453</v>
      </c>
      <c r="J41" s="1112"/>
      <c r="K41" s="93"/>
      <c r="L41" s="93"/>
      <c r="M41" s="93"/>
      <c r="N41" s="93"/>
      <c r="O41" s="93"/>
      <c r="P41" s="93"/>
    </row>
  </sheetData>
  <sheetProtection/>
  <mergeCells count="37">
    <mergeCell ref="I41:J41"/>
    <mergeCell ref="C31:D31"/>
    <mergeCell ref="C25:D25"/>
    <mergeCell ref="C18:D18"/>
    <mergeCell ref="B33:D33"/>
    <mergeCell ref="B40:D40"/>
    <mergeCell ref="B36:D36"/>
    <mergeCell ref="B37:D37"/>
    <mergeCell ref="B39:D39"/>
    <mergeCell ref="B32:D32"/>
    <mergeCell ref="C24:D24"/>
    <mergeCell ref="B6:B13"/>
    <mergeCell ref="B1:P1"/>
    <mergeCell ref="B14:B31"/>
    <mergeCell ref="C29:D29"/>
    <mergeCell ref="C30:D30"/>
    <mergeCell ref="C13:D13"/>
    <mergeCell ref="C11:D11"/>
    <mergeCell ref="C17:D17"/>
    <mergeCell ref="P4:P5"/>
    <mergeCell ref="C9:D9"/>
    <mergeCell ref="C12:D12"/>
    <mergeCell ref="C14:D14"/>
    <mergeCell ref="B5:D5"/>
    <mergeCell ref="C7:D7"/>
    <mergeCell ref="C6:D6"/>
    <mergeCell ref="C8:D8"/>
    <mergeCell ref="B38:D38"/>
    <mergeCell ref="J3:L3"/>
    <mergeCell ref="N3:O3"/>
    <mergeCell ref="B34:D34"/>
    <mergeCell ref="B35:D35"/>
    <mergeCell ref="C19:D19"/>
    <mergeCell ref="C20:D20"/>
    <mergeCell ref="C15:D15"/>
    <mergeCell ref="C16:D16"/>
    <mergeCell ref="C10:D10"/>
  </mergeCells>
  <printOptions horizontalCentered="1" verticalCentered="1"/>
  <pageMargins left="0.3937007874015748" right="0.1968503937007874" top="0.5905511811023623" bottom="0.1968503937007874" header="0.5118110236220472" footer="0.5118110236220472"/>
  <pageSetup cellComments="asDisplayed" horizontalDpi="600" verticalDpi="600" orientation="landscape" paperSize="9" scale="69" r:id="rId1"/>
  <ignoredErrors>
    <ignoredError sqref="F25:O25" unlockedFormula="1"/>
  </ignoredErrors>
</worksheet>
</file>

<file path=xl/worksheets/sheet3.xml><?xml version="1.0" encoding="utf-8"?>
<worksheet xmlns="http://schemas.openxmlformats.org/spreadsheetml/2006/main" xmlns:r="http://schemas.openxmlformats.org/officeDocument/2006/relationships">
  <dimension ref="B1:Q163"/>
  <sheetViews>
    <sheetView showGridLines="0" tabSelected="1" zoomScale="70" zoomScaleNormal="70" zoomScalePageLayoutView="0" workbookViewId="0" topLeftCell="A115">
      <selection activeCell="L123" sqref="L123"/>
    </sheetView>
  </sheetViews>
  <sheetFormatPr defaultColWidth="9.00390625" defaultRowHeight="13.5"/>
  <cols>
    <col min="1" max="1" width="1.75390625" style="0" customWidth="1"/>
    <col min="2" max="2" width="4.00390625" style="0" customWidth="1"/>
    <col min="3" max="3" width="7.75390625" style="0" customWidth="1"/>
    <col min="4" max="4" width="9.25390625" style="0" customWidth="1"/>
    <col min="5" max="15" width="11.25390625" style="0" customWidth="1"/>
    <col min="16" max="17" width="9.625" style="0" customWidth="1"/>
  </cols>
  <sheetData>
    <row r="1" spans="2:17" ht="23.25" customHeight="1">
      <c r="B1" s="74" t="s">
        <v>97</v>
      </c>
      <c r="C1" s="63"/>
      <c r="D1" s="63"/>
      <c r="E1" s="63"/>
      <c r="F1" s="63"/>
      <c r="G1" s="63"/>
      <c r="H1" s="63"/>
      <c r="I1" s="63"/>
      <c r="J1" s="63"/>
      <c r="K1" s="63"/>
      <c r="L1" s="63"/>
      <c r="M1" s="63"/>
      <c r="N1" s="63"/>
      <c r="O1" s="63"/>
      <c r="P1" s="63"/>
      <c r="Q1" s="63"/>
    </row>
    <row r="2" spans="2:17" ht="23.25" customHeight="1" thickBot="1">
      <c r="B2" s="74" t="s">
        <v>173</v>
      </c>
      <c r="C2" s="63"/>
      <c r="D2" s="63" t="s">
        <v>174</v>
      </c>
      <c r="E2" s="1152" t="str">
        <f>'⓪表'!G32</f>
        <v>㊞</v>
      </c>
      <c r="F2" s="1152"/>
      <c r="G2" s="63"/>
      <c r="H2" s="63"/>
      <c r="I2" s="63"/>
      <c r="J2" s="63"/>
      <c r="K2" s="63"/>
      <c r="L2" s="63"/>
      <c r="M2" s="63"/>
      <c r="N2" s="63"/>
      <c r="O2" s="63"/>
      <c r="P2" s="157" t="s">
        <v>161</v>
      </c>
      <c r="Q2" s="63"/>
    </row>
    <row r="3" spans="2:17" ht="23.25" customHeight="1" thickBot="1">
      <c r="B3" s="70"/>
      <c r="C3" s="1140"/>
      <c r="D3" s="1141"/>
      <c r="E3" s="72" t="s">
        <v>179</v>
      </c>
      <c r="F3" s="71" t="s">
        <v>23</v>
      </c>
      <c r="G3" s="71" t="s">
        <v>3</v>
      </c>
      <c r="H3" s="71" t="s">
        <v>4</v>
      </c>
      <c r="I3" s="71" t="s">
        <v>5</v>
      </c>
      <c r="J3" s="71" t="s">
        <v>6</v>
      </c>
      <c r="K3" s="71" t="s">
        <v>7</v>
      </c>
      <c r="L3" s="71" t="s">
        <v>8</v>
      </c>
      <c r="M3" s="71" t="s">
        <v>9</v>
      </c>
      <c r="N3" s="71" t="s">
        <v>52</v>
      </c>
      <c r="O3" s="73" t="s">
        <v>53</v>
      </c>
      <c r="P3" s="81" t="s">
        <v>100</v>
      </c>
      <c r="Q3" s="82" t="s">
        <v>101</v>
      </c>
    </row>
    <row r="4" spans="2:17" ht="23.25" customHeight="1">
      <c r="B4" s="1145" t="s">
        <v>55</v>
      </c>
      <c r="C4" s="1142" t="s">
        <v>0</v>
      </c>
      <c r="D4" s="1143"/>
      <c r="E4" s="955"/>
      <c r="F4" s="956"/>
      <c r="G4" s="966"/>
      <c r="H4" s="966"/>
      <c r="I4" s="966"/>
      <c r="J4" s="966"/>
      <c r="K4" s="966"/>
      <c r="L4" s="966"/>
      <c r="M4" s="966"/>
      <c r="N4" s="966"/>
      <c r="O4" s="967"/>
      <c r="P4" s="968"/>
      <c r="Q4" s="959"/>
    </row>
    <row r="5" spans="2:17" ht="23.25" customHeight="1">
      <c r="B5" s="1146"/>
      <c r="C5" s="1121" t="s">
        <v>10</v>
      </c>
      <c r="D5" s="1122"/>
      <c r="E5" s="910"/>
      <c r="F5" s="911">
        <f>F6/80%</f>
        <v>0</v>
      </c>
      <c r="G5" s="911">
        <f aca="true" t="shared" si="0" ref="G5:O5">G6/80%</f>
        <v>0</v>
      </c>
      <c r="H5" s="911">
        <f t="shared" si="0"/>
        <v>0</v>
      </c>
      <c r="I5" s="911">
        <f t="shared" si="0"/>
        <v>0</v>
      </c>
      <c r="J5" s="911">
        <f t="shared" si="0"/>
        <v>0</v>
      </c>
      <c r="K5" s="911">
        <f t="shared" si="0"/>
        <v>0</v>
      </c>
      <c r="L5" s="911">
        <f t="shared" si="0"/>
        <v>0</v>
      </c>
      <c r="M5" s="911">
        <f t="shared" si="0"/>
        <v>0</v>
      </c>
      <c r="N5" s="911">
        <f t="shared" si="0"/>
        <v>0</v>
      </c>
      <c r="O5" s="911">
        <f t="shared" si="0"/>
        <v>0</v>
      </c>
      <c r="P5" s="912">
        <f>Q5/10</f>
        <v>0</v>
      </c>
      <c r="Q5" s="913">
        <f>('③収益'!$Q$5)</f>
        <v>0</v>
      </c>
    </row>
    <row r="6" spans="2:17" ht="23.25" customHeight="1">
      <c r="B6" s="1146"/>
      <c r="C6" s="1121" t="s">
        <v>11</v>
      </c>
      <c r="D6" s="1122"/>
      <c r="E6" s="910"/>
      <c r="F6" s="911">
        <f>'③収益'!$S$10*F4/10</f>
        <v>0</v>
      </c>
      <c r="G6" s="911">
        <f>'③収益'!$S$10*G4/10</f>
        <v>0</v>
      </c>
      <c r="H6" s="911">
        <f>'③収益'!$S$10*H4/10</f>
        <v>0</v>
      </c>
      <c r="I6" s="911">
        <f>'③収益'!$S$10*I4/10</f>
        <v>0</v>
      </c>
      <c r="J6" s="911">
        <f>'③収益'!$S$10*J4/10</f>
        <v>0</v>
      </c>
      <c r="K6" s="911">
        <f>'③収益'!$S$10*K4/10</f>
        <v>0</v>
      </c>
      <c r="L6" s="911">
        <f>'③収益'!$S$10*L4/10</f>
        <v>0</v>
      </c>
      <c r="M6" s="911">
        <f>'③収益'!$S$10*M4/10</f>
        <v>0</v>
      </c>
      <c r="N6" s="911">
        <f>'③収益'!$S$10*N4/10</f>
        <v>0</v>
      </c>
      <c r="O6" s="911">
        <f>'③収益'!$S$10*O4/10</f>
        <v>0</v>
      </c>
      <c r="P6" s="912">
        <f>P5</f>
        <v>0</v>
      </c>
      <c r="Q6" s="913">
        <f>Q5</f>
        <v>0</v>
      </c>
    </row>
    <row r="7" spans="2:17" ht="23.25" customHeight="1" thickBot="1">
      <c r="B7" s="1146"/>
      <c r="C7" s="1138" t="s">
        <v>422</v>
      </c>
      <c r="D7" s="1139"/>
      <c r="E7" s="914"/>
      <c r="F7" s="915">
        <f>'③収益'!$T$10</f>
        <v>0</v>
      </c>
      <c r="G7" s="915">
        <f>'③収益'!$T$10</f>
        <v>0</v>
      </c>
      <c r="H7" s="915">
        <f>'③収益'!$T$10</f>
        <v>0</v>
      </c>
      <c r="I7" s="915">
        <f>'③収益'!$T$10</f>
        <v>0</v>
      </c>
      <c r="J7" s="915">
        <f>'③収益'!$T$10</f>
        <v>0</v>
      </c>
      <c r="K7" s="915">
        <f>'③収益'!$T$10</f>
        <v>0</v>
      </c>
      <c r="L7" s="915">
        <f>'③収益'!$T$10</f>
        <v>0</v>
      </c>
      <c r="M7" s="915">
        <f>'③収益'!$T$10</f>
        <v>0</v>
      </c>
      <c r="N7" s="915">
        <f>'③収益'!$T$10</f>
        <v>0</v>
      </c>
      <c r="O7" s="915">
        <f>'③収益'!$T$10</f>
        <v>0</v>
      </c>
      <c r="P7" s="916">
        <f>'③収益'!$T$10</f>
        <v>0</v>
      </c>
      <c r="Q7" s="917">
        <f>'③収益'!$T$10</f>
        <v>0</v>
      </c>
    </row>
    <row r="8" spans="2:17" ht="23.25" customHeight="1" thickBot="1" thickTop="1">
      <c r="B8" s="1147"/>
      <c r="C8" s="1127" t="s">
        <v>20</v>
      </c>
      <c r="D8" s="1128"/>
      <c r="E8" s="918"/>
      <c r="F8" s="905">
        <f>TRUNC(F6*F7)</f>
        <v>0</v>
      </c>
      <c r="G8" s="905">
        <f aca="true" t="shared" si="1" ref="G8:Q8">TRUNC(G6*G7)</f>
        <v>0</v>
      </c>
      <c r="H8" s="905">
        <f t="shared" si="1"/>
        <v>0</v>
      </c>
      <c r="I8" s="905">
        <f t="shared" si="1"/>
        <v>0</v>
      </c>
      <c r="J8" s="905">
        <f t="shared" si="1"/>
        <v>0</v>
      </c>
      <c r="K8" s="905">
        <f t="shared" si="1"/>
        <v>0</v>
      </c>
      <c r="L8" s="905">
        <f t="shared" si="1"/>
        <v>0</v>
      </c>
      <c r="M8" s="905">
        <f t="shared" si="1"/>
        <v>0</v>
      </c>
      <c r="N8" s="905">
        <f>TRUNC(N6*N7)</f>
        <v>0</v>
      </c>
      <c r="O8" s="905">
        <f t="shared" si="1"/>
        <v>0</v>
      </c>
      <c r="P8" s="919">
        <f t="shared" si="1"/>
        <v>0</v>
      </c>
      <c r="Q8" s="908">
        <f t="shared" si="1"/>
        <v>0</v>
      </c>
    </row>
    <row r="9" spans="2:17" ht="23.25" customHeight="1">
      <c r="B9" s="1123" t="s">
        <v>166</v>
      </c>
      <c r="C9" s="1142" t="s">
        <v>56</v>
      </c>
      <c r="D9" s="1143"/>
      <c r="E9" s="920"/>
      <c r="F9" s="921">
        <f>TRUNC(F4*$P$9)</f>
        <v>0</v>
      </c>
      <c r="G9" s="921">
        <f>TRUNC(G4*$P$9)</f>
        <v>0</v>
      </c>
      <c r="H9" s="921">
        <f>TRUNC(H4*$P$9)</f>
        <v>0</v>
      </c>
      <c r="I9" s="921">
        <f>TRUNC(I4*$P$9)</f>
        <v>0</v>
      </c>
      <c r="J9" s="921">
        <f aca="true" t="shared" si="2" ref="J9:O9">TRUNC(J4*$P$9)</f>
        <v>0</v>
      </c>
      <c r="K9" s="921">
        <f t="shared" si="2"/>
        <v>0</v>
      </c>
      <c r="L9" s="921">
        <f t="shared" si="2"/>
        <v>0</v>
      </c>
      <c r="M9" s="921">
        <f t="shared" si="2"/>
        <v>0</v>
      </c>
      <c r="N9" s="921">
        <f t="shared" si="2"/>
        <v>0</v>
      </c>
      <c r="O9" s="921">
        <f t="shared" si="2"/>
        <v>0</v>
      </c>
      <c r="P9" s="922">
        <f>ROUNDUP(Q9/10,0)</f>
        <v>0</v>
      </c>
      <c r="Q9" s="923">
        <f>'③収益'!D7</f>
        <v>0</v>
      </c>
    </row>
    <row r="10" spans="2:17" ht="23.25" customHeight="1">
      <c r="B10" s="1146"/>
      <c r="C10" s="1121" t="s">
        <v>13</v>
      </c>
      <c r="D10" s="1122"/>
      <c r="E10" s="924"/>
      <c r="F10" s="911">
        <f>TRUNC(F4*$P$10)</f>
        <v>0</v>
      </c>
      <c r="G10" s="911">
        <f aca="true" t="shared" si="3" ref="G10:O10">TRUNC(G4*$P$10)</f>
        <v>0</v>
      </c>
      <c r="H10" s="911">
        <f t="shared" si="3"/>
        <v>0</v>
      </c>
      <c r="I10" s="911">
        <f t="shared" si="3"/>
        <v>0</v>
      </c>
      <c r="J10" s="911">
        <f t="shared" si="3"/>
        <v>0</v>
      </c>
      <c r="K10" s="911">
        <f t="shared" si="3"/>
        <v>0</v>
      </c>
      <c r="L10" s="911">
        <f t="shared" si="3"/>
        <v>0</v>
      </c>
      <c r="M10" s="911">
        <f t="shared" si="3"/>
        <v>0</v>
      </c>
      <c r="N10" s="911">
        <f t="shared" si="3"/>
        <v>0</v>
      </c>
      <c r="O10" s="911">
        <f t="shared" si="3"/>
        <v>0</v>
      </c>
      <c r="P10" s="912">
        <f>ROUNDUP(Q10/10,0)</f>
        <v>0</v>
      </c>
      <c r="Q10" s="913">
        <f>'③収益'!D8</f>
        <v>0</v>
      </c>
    </row>
    <row r="11" spans="2:17" ht="23.25" customHeight="1">
      <c r="B11" s="1146"/>
      <c r="C11" s="1121" t="s">
        <v>14</v>
      </c>
      <c r="D11" s="1122"/>
      <c r="E11" s="924"/>
      <c r="F11" s="911">
        <f>TRUNC(F4*$P$11)</f>
        <v>0</v>
      </c>
      <c r="G11" s="911">
        <f aca="true" t="shared" si="4" ref="G11:O11">TRUNC(G4*$P$11)</f>
        <v>0</v>
      </c>
      <c r="H11" s="911">
        <f t="shared" si="4"/>
        <v>0</v>
      </c>
      <c r="I11" s="911">
        <f t="shared" si="4"/>
        <v>0</v>
      </c>
      <c r="J11" s="911">
        <f t="shared" si="4"/>
        <v>0</v>
      </c>
      <c r="K11" s="911">
        <f t="shared" si="4"/>
        <v>0</v>
      </c>
      <c r="L11" s="911">
        <f t="shared" si="4"/>
        <v>0</v>
      </c>
      <c r="M11" s="911">
        <f t="shared" si="4"/>
        <v>0</v>
      </c>
      <c r="N11" s="911">
        <f t="shared" si="4"/>
        <v>0</v>
      </c>
      <c r="O11" s="911">
        <f t="shared" si="4"/>
        <v>0</v>
      </c>
      <c r="P11" s="912">
        <f aca="true" t="shared" si="5" ref="P11:P23">ROUNDUP(Q11/10,0)</f>
        <v>0</v>
      </c>
      <c r="Q11" s="913">
        <f>'③収益'!D9</f>
        <v>0</v>
      </c>
    </row>
    <row r="12" spans="2:17" ht="23.25" customHeight="1">
      <c r="B12" s="1146"/>
      <c r="C12" s="1121" t="s">
        <v>87</v>
      </c>
      <c r="D12" s="1122"/>
      <c r="E12" s="924"/>
      <c r="F12" s="911">
        <f>TRUNC(F4*$P$12)</f>
        <v>0</v>
      </c>
      <c r="G12" s="911">
        <f aca="true" t="shared" si="6" ref="G12:O12">TRUNC(G4*$P$12)</f>
        <v>0</v>
      </c>
      <c r="H12" s="911">
        <f t="shared" si="6"/>
        <v>0</v>
      </c>
      <c r="I12" s="911">
        <f t="shared" si="6"/>
        <v>0</v>
      </c>
      <c r="J12" s="911">
        <f t="shared" si="6"/>
        <v>0</v>
      </c>
      <c r="K12" s="911">
        <f t="shared" si="6"/>
        <v>0</v>
      </c>
      <c r="L12" s="911">
        <f t="shared" si="6"/>
        <v>0</v>
      </c>
      <c r="M12" s="911">
        <f t="shared" si="6"/>
        <v>0</v>
      </c>
      <c r="N12" s="911">
        <f t="shared" si="6"/>
        <v>0</v>
      </c>
      <c r="O12" s="911">
        <f t="shared" si="6"/>
        <v>0</v>
      </c>
      <c r="P12" s="912">
        <f t="shared" si="5"/>
        <v>0</v>
      </c>
      <c r="Q12" s="913">
        <f>'③収益'!D10</f>
        <v>0</v>
      </c>
    </row>
    <row r="13" spans="2:17" ht="23.25" customHeight="1">
      <c r="B13" s="1146"/>
      <c r="C13" s="1121" t="s">
        <v>88</v>
      </c>
      <c r="D13" s="1122"/>
      <c r="E13" s="924"/>
      <c r="F13" s="911">
        <f>TRUNC(F4*$P$13)</f>
        <v>0</v>
      </c>
      <c r="G13" s="911">
        <f aca="true" t="shared" si="7" ref="G13:O13">TRUNC(G4*$P$13)</f>
        <v>0</v>
      </c>
      <c r="H13" s="911">
        <f t="shared" si="7"/>
        <v>0</v>
      </c>
      <c r="I13" s="911">
        <f t="shared" si="7"/>
        <v>0</v>
      </c>
      <c r="J13" s="911">
        <f t="shared" si="7"/>
        <v>0</v>
      </c>
      <c r="K13" s="911">
        <f t="shared" si="7"/>
        <v>0</v>
      </c>
      <c r="L13" s="911">
        <f t="shared" si="7"/>
        <v>0</v>
      </c>
      <c r="M13" s="911">
        <f t="shared" si="7"/>
        <v>0</v>
      </c>
      <c r="N13" s="911">
        <f t="shared" si="7"/>
        <v>0</v>
      </c>
      <c r="O13" s="911">
        <f t="shared" si="7"/>
        <v>0</v>
      </c>
      <c r="P13" s="912">
        <f t="shared" si="5"/>
        <v>0</v>
      </c>
      <c r="Q13" s="913">
        <f>'③収益'!D11</f>
        <v>0</v>
      </c>
    </row>
    <row r="14" spans="2:17" ht="23.25" customHeight="1">
      <c r="B14" s="1146"/>
      <c r="C14" s="1131" t="s">
        <v>15</v>
      </c>
      <c r="D14" s="1132"/>
      <c r="E14" s="924"/>
      <c r="F14" s="911">
        <f>TRUNC(F4*$P$14)</f>
        <v>0</v>
      </c>
      <c r="G14" s="911">
        <f aca="true" t="shared" si="8" ref="G14:O14">TRUNC(G4*$P$14)</f>
        <v>0</v>
      </c>
      <c r="H14" s="911">
        <f t="shared" si="8"/>
        <v>0</v>
      </c>
      <c r="I14" s="911">
        <f t="shared" si="8"/>
        <v>0</v>
      </c>
      <c r="J14" s="911">
        <f t="shared" si="8"/>
        <v>0</v>
      </c>
      <c r="K14" s="911">
        <f t="shared" si="8"/>
        <v>0</v>
      </c>
      <c r="L14" s="911">
        <f t="shared" si="8"/>
        <v>0</v>
      </c>
      <c r="M14" s="911">
        <f t="shared" si="8"/>
        <v>0</v>
      </c>
      <c r="N14" s="911">
        <f>TRUNC(N4*$P$14)</f>
        <v>0</v>
      </c>
      <c r="O14" s="911">
        <f t="shared" si="8"/>
        <v>0</v>
      </c>
      <c r="P14" s="912">
        <f t="shared" si="5"/>
        <v>0</v>
      </c>
      <c r="Q14" s="913">
        <f>'③収益'!D12</f>
        <v>0</v>
      </c>
    </row>
    <row r="15" spans="2:17" ht="23.25" customHeight="1">
      <c r="B15" s="1146"/>
      <c r="C15" s="1148" t="s">
        <v>89</v>
      </c>
      <c r="D15" s="1149"/>
      <c r="E15" s="924"/>
      <c r="F15" s="911">
        <f>TRUNC(F4*$P$15)</f>
        <v>0</v>
      </c>
      <c r="G15" s="911">
        <f aca="true" t="shared" si="9" ref="G15:O15">TRUNC(G4*$P$15)</f>
        <v>0</v>
      </c>
      <c r="H15" s="911">
        <f t="shared" si="9"/>
        <v>0</v>
      </c>
      <c r="I15" s="911">
        <f t="shared" si="9"/>
        <v>0</v>
      </c>
      <c r="J15" s="911">
        <f t="shared" si="9"/>
        <v>0</v>
      </c>
      <c r="K15" s="911">
        <f t="shared" si="9"/>
        <v>0</v>
      </c>
      <c r="L15" s="911">
        <f t="shared" si="9"/>
        <v>0</v>
      </c>
      <c r="M15" s="911">
        <f t="shared" si="9"/>
        <v>0</v>
      </c>
      <c r="N15" s="911">
        <f t="shared" si="9"/>
        <v>0</v>
      </c>
      <c r="O15" s="911">
        <f t="shared" si="9"/>
        <v>0</v>
      </c>
      <c r="P15" s="912">
        <f t="shared" si="5"/>
        <v>0</v>
      </c>
      <c r="Q15" s="913">
        <f>'③収益'!D13</f>
        <v>0</v>
      </c>
    </row>
    <row r="16" spans="2:17" ht="23.25" customHeight="1">
      <c r="B16" s="1146"/>
      <c r="C16" s="77"/>
      <c r="D16" s="78" t="s">
        <v>60</v>
      </c>
      <c r="E16" s="924"/>
      <c r="F16" s="925"/>
      <c r="G16" s="925"/>
      <c r="H16" s="925"/>
      <c r="I16" s="925"/>
      <c r="J16" s="925"/>
      <c r="K16" s="925"/>
      <c r="L16" s="925"/>
      <c r="M16" s="925"/>
      <c r="N16" s="925"/>
      <c r="O16" s="925"/>
      <c r="P16" s="926"/>
      <c r="Q16" s="927"/>
    </row>
    <row r="17" spans="2:17" ht="23.25" customHeight="1">
      <c r="B17" s="1146"/>
      <c r="C17" s="77" t="s">
        <v>90</v>
      </c>
      <c r="D17" s="79" t="s">
        <v>17</v>
      </c>
      <c r="E17" s="924"/>
      <c r="F17" s="925"/>
      <c r="G17" s="925"/>
      <c r="H17" s="925"/>
      <c r="I17" s="925"/>
      <c r="J17" s="925"/>
      <c r="K17" s="925"/>
      <c r="L17" s="925"/>
      <c r="M17" s="925"/>
      <c r="N17" s="925"/>
      <c r="O17" s="925"/>
      <c r="P17" s="926"/>
      <c r="Q17" s="927"/>
    </row>
    <row r="18" spans="2:17" ht="23.25" customHeight="1">
      <c r="B18" s="1146"/>
      <c r="C18" s="69"/>
      <c r="D18" s="79" t="s">
        <v>91</v>
      </c>
      <c r="E18" s="924"/>
      <c r="F18" s="925"/>
      <c r="G18" s="925"/>
      <c r="H18" s="925"/>
      <c r="I18" s="925"/>
      <c r="J18" s="925"/>
      <c r="K18" s="925"/>
      <c r="L18" s="925"/>
      <c r="M18" s="925"/>
      <c r="N18" s="925"/>
      <c r="O18" s="925"/>
      <c r="P18" s="926"/>
      <c r="Q18" s="927"/>
    </row>
    <row r="19" spans="2:17" ht="23.25" customHeight="1">
      <c r="B19" s="1146"/>
      <c r="C19" s="1121" t="s">
        <v>63</v>
      </c>
      <c r="D19" s="1122"/>
      <c r="E19" s="924"/>
      <c r="F19" s="925"/>
      <c r="G19" s="925"/>
      <c r="H19" s="925"/>
      <c r="I19" s="925"/>
      <c r="J19" s="925"/>
      <c r="K19" s="925"/>
      <c r="L19" s="925"/>
      <c r="M19" s="925"/>
      <c r="N19" s="925"/>
      <c r="O19" s="925"/>
      <c r="P19" s="926"/>
      <c r="Q19" s="927"/>
    </row>
    <row r="20" spans="2:17" ht="23.25" customHeight="1">
      <c r="B20" s="1146"/>
      <c r="C20" s="1121" t="s">
        <v>92</v>
      </c>
      <c r="D20" s="1122"/>
      <c r="E20" s="924"/>
      <c r="F20" s="925"/>
      <c r="G20" s="925"/>
      <c r="H20" s="925"/>
      <c r="I20" s="925"/>
      <c r="J20" s="925"/>
      <c r="K20" s="925"/>
      <c r="L20" s="925"/>
      <c r="M20" s="925"/>
      <c r="N20" s="925"/>
      <c r="O20" s="925"/>
      <c r="P20" s="926"/>
      <c r="Q20" s="927"/>
    </row>
    <row r="21" spans="2:17" ht="23.25" customHeight="1">
      <c r="B21" s="1146"/>
      <c r="C21" s="80"/>
      <c r="D21" s="79" t="s">
        <v>18</v>
      </c>
      <c r="E21" s="924"/>
      <c r="F21" s="911">
        <f>TRUNC(F4*$P$21)</f>
        <v>0</v>
      </c>
      <c r="G21" s="911">
        <f aca="true" t="shared" si="10" ref="G21:O21">TRUNC(G4*$P$21)</f>
        <v>0</v>
      </c>
      <c r="H21" s="911">
        <f t="shared" si="10"/>
        <v>0</v>
      </c>
      <c r="I21" s="911">
        <f t="shared" si="10"/>
        <v>0</v>
      </c>
      <c r="J21" s="911">
        <f t="shared" si="10"/>
        <v>0</v>
      </c>
      <c r="K21" s="911">
        <f t="shared" si="10"/>
        <v>0</v>
      </c>
      <c r="L21" s="911">
        <f t="shared" si="10"/>
        <v>0</v>
      </c>
      <c r="M21" s="911">
        <f t="shared" si="10"/>
        <v>0</v>
      </c>
      <c r="N21" s="911">
        <f t="shared" si="10"/>
        <v>0</v>
      </c>
      <c r="O21" s="911">
        <f t="shared" si="10"/>
        <v>0</v>
      </c>
      <c r="P21" s="912">
        <f t="shared" si="5"/>
        <v>0</v>
      </c>
      <c r="Q21" s="913">
        <f>'③収益'!D20</f>
        <v>0</v>
      </c>
    </row>
    <row r="22" spans="2:17" ht="23.25" customHeight="1">
      <c r="B22" s="1146"/>
      <c r="C22" s="77" t="s">
        <v>93</v>
      </c>
      <c r="D22" s="78" t="s">
        <v>94</v>
      </c>
      <c r="E22" s="924"/>
      <c r="F22" s="911">
        <f>TRUNC(F4*$P$22)</f>
        <v>0</v>
      </c>
      <c r="G22" s="911">
        <f aca="true" t="shared" si="11" ref="G22:O22">TRUNC(G4*$P$22)</f>
        <v>0</v>
      </c>
      <c r="H22" s="911">
        <f t="shared" si="11"/>
        <v>0</v>
      </c>
      <c r="I22" s="911">
        <f t="shared" si="11"/>
        <v>0</v>
      </c>
      <c r="J22" s="911">
        <f t="shared" si="11"/>
        <v>0</v>
      </c>
      <c r="K22" s="911">
        <f t="shared" si="11"/>
        <v>0</v>
      </c>
      <c r="L22" s="911">
        <f t="shared" si="11"/>
        <v>0</v>
      </c>
      <c r="M22" s="911">
        <f t="shared" si="11"/>
        <v>0</v>
      </c>
      <c r="N22" s="911">
        <f t="shared" si="11"/>
        <v>0</v>
      </c>
      <c r="O22" s="911">
        <f t="shared" si="11"/>
        <v>0</v>
      </c>
      <c r="P22" s="912">
        <f t="shared" si="5"/>
        <v>0</v>
      </c>
      <c r="Q22" s="913">
        <f>'③収益'!D21</f>
        <v>0</v>
      </c>
    </row>
    <row r="23" spans="2:17" ht="23.25" customHeight="1">
      <c r="B23" s="1146"/>
      <c r="C23" s="69"/>
      <c r="D23" s="78" t="s">
        <v>95</v>
      </c>
      <c r="E23" s="924"/>
      <c r="F23" s="911">
        <f>TRUNC(F4*$P$23)</f>
        <v>0</v>
      </c>
      <c r="G23" s="911">
        <f aca="true" t="shared" si="12" ref="G23:O23">TRUNC(G4*$P$23)</f>
        <v>0</v>
      </c>
      <c r="H23" s="911">
        <f t="shared" si="12"/>
        <v>0</v>
      </c>
      <c r="I23" s="911">
        <f t="shared" si="12"/>
        <v>0</v>
      </c>
      <c r="J23" s="911">
        <f t="shared" si="12"/>
        <v>0</v>
      </c>
      <c r="K23" s="911">
        <f t="shared" si="12"/>
        <v>0</v>
      </c>
      <c r="L23" s="911">
        <f t="shared" si="12"/>
        <v>0</v>
      </c>
      <c r="M23" s="911">
        <f t="shared" si="12"/>
        <v>0</v>
      </c>
      <c r="N23" s="911">
        <f t="shared" si="12"/>
        <v>0</v>
      </c>
      <c r="O23" s="911">
        <f t="shared" si="12"/>
        <v>0</v>
      </c>
      <c r="P23" s="912">
        <f t="shared" si="5"/>
        <v>0</v>
      </c>
      <c r="Q23" s="913">
        <f>'③収益'!D22</f>
        <v>0</v>
      </c>
    </row>
    <row r="24" spans="2:17" ht="23.25" customHeight="1">
      <c r="B24" s="1146"/>
      <c r="C24" s="1121" t="s">
        <v>50</v>
      </c>
      <c r="D24" s="1122"/>
      <c r="E24" s="924"/>
      <c r="F24" s="928" t="s">
        <v>116</v>
      </c>
      <c r="G24" s="928" t="s">
        <v>116</v>
      </c>
      <c r="H24" s="928" t="s">
        <v>116</v>
      </c>
      <c r="I24" s="928" t="s">
        <v>116</v>
      </c>
      <c r="J24" s="928" t="s">
        <v>116</v>
      </c>
      <c r="K24" s="928" t="s">
        <v>116</v>
      </c>
      <c r="L24" s="928" t="s">
        <v>116</v>
      </c>
      <c r="M24" s="928" t="s">
        <v>116</v>
      </c>
      <c r="N24" s="928" t="s">
        <v>116</v>
      </c>
      <c r="O24" s="929" t="s">
        <v>116</v>
      </c>
      <c r="P24" s="930" t="s">
        <v>116</v>
      </c>
      <c r="Q24" s="931" t="s">
        <v>116</v>
      </c>
    </row>
    <row r="25" spans="2:17" ht="23.25" customHeight="1" thickBot="1">
      <c r="B25" s="1146"/>
      <c r="C25" s="1138" t="s">
        <v>67</v>
      </c>
      <c r="D25" s="1139"/>
      <c r="E25" s="932"/>
      <c r="F25" s="933"/>
      <c r="G25" s="933"/>
      <c r="H25" s="933"/>
      <c r="I25" s="933"/>
      <c r="J25" s="933"/>
      <c r="K25" s="933"/>
      <c r="L25" s="933"/>
      <c r="M25" s="933"/>
      <c r="N25" s="933"/>
      <c r="O25" s="933"/>
      <c r="P25" s="934"/>
      <c r="Q25" s="935"/>
    </row>
    <row r="26" spans="2:17" ht="23.25" customHeight="1" thickBot="1" thickTop="1">
      <c r="B26" s="1147"/>
      <c r="C26" s="1127" t="s">
        <v>96</v>
      </c>
      <c r="D26" s="1128"/>
      <c r="E26" s="904">
        <f>SUM(E9:E25)</f>
        <v>0</v>
      </c>
      <c r="F26" s="905">
        <f aca="true" t="shared" si="13" ref="F26:O26">SUM(F9:F25)</f>
        <v>0</v>
      </c>
      <c r="G26" s="905">
        <f t="shared" si="13"/>
        <v>0</v>
      </c>
      <c r="H26" s="905">
        <f t="shared" si="13"/>
        <v>0</v>
      </c>
      <c r="I26" s="905">
        <f t="shared" si="13"/>
        <v>0</v>
      </c>
      <c r="J26" s="905">
        <f t="shared" si="13"/>
        <v>0</v>
      </c>
      <c r="K26" s="905">
        <f t="shared" si="13"/>
        <v>0</v>
      </c>
      <c r="L26" s="905">
        <f t="shared" si="13"/>
        <v>0</v>
      </c>
      <c r="M26" s="905">
        <f t="shared" si="13"/>
        <v>0</v>
      </c>
      <c r="N26" s="905">
        <f t="shared" si="13"/>
        <v>0</v>
      </c>
      <c r="O26" s="936">
        <f t="shared" si="13"/>
        <v>0</v>
      </c>
      <c r="P26" s="937">
        <f>ROUNDUP(Q26/10,0)</f>
        <v>0</v>
      </c>
      <c r="Q26" s="908">
        <f>SUM(Q9:Q23)</f>
        <v>0</v>
      </c>
    </row>
    <row r="27" spans="2:17" ht="23.25" customHeight="1" thickBot="1">
      <c r="B27" s="1133" t="s">
        <v>19</v>
      </c>
      <c r="C27" s="1150"/>
      <c r="D27" s="1151"/>
      <c r="E27" s="904">
        <f>E8-E26</f>
        <v>0</v>
      </c>
      <c r="F27" s="905">
        <f aca="true" t="shared" si="14" ref="F27:O27">F8-F26</f>
        <v>0</v>
      </c>
      <c r="G27" s="905">
        <f t="shared" si="14"/>
        <v>0</v>
      </c>
      <c r="H27" s="905">
        <f t="shared" si="14"/>
        <v>0</v>
      </c>
      <c r="I27" s="905">
        <f t="shared" si="14"/>
        <v>0</v>
      </c>
      <c r="J27" s="905">
        <f t="shared" si="14"/>
        <v>0</v>
      </c>
      <c r="K27" s="905">
        <f t="shared" si="14"/>
        <v>0</v>
      </c>
      <c r="L27" s="905">
        <f t="shared" si="14"/>
        <v>0</v>
      </c>
      <c r="M27" s="905">
        <f t="shared" si="14"/>
        <v>0</v>
      </c>
      <c r="N27" s="905">
        <f t="shared" si="14"/>
        <v>0</v>
      </c>
      <c r="O27" s="905">
        <f t="shared" si="14"/>
        <v>0</v>
      </c>
      <c r="P27" s="906">
        <f>ROUNDUP(Q27/10,0)</f>
        <v>0</v>
      </c>
      <c r="Q27" s="907">
        <f>Q8-Q26</f>
        <v>0</v>
      </c>
    </row>
    <row r="28" spans="2:17" ht="23.25" customHeight="1">
      <c r="B28" s="64"/>
      <c r="C28" s="65"/>
      <c r="D28" s="65"/>
      <c r="E28" s="75"/>
      <c r="F28" s="75"/>
      <c r="G28" s="75"/>
      <c r="H28" s="75"/>
      <c r="I28" s="75"/>
      <c r="J28" s="899" t="s">
        <v>454</v>
      </c>
      <c r="K28" s="75"/>
      <c r="L28" s="75"/>
      <c r="M28" s="75"/>
      <c r="N28" s="75"/>
      <c r="O28" s="75"/>
      <c r="P28" s="75"/>
      <c r="Q28" s="75"/>
    </row>
    <row r="29" spans="2:17" ht="23.25" customHeight="1" thickBot="1">
      <c r="B29" s="74" t="s">
        <v>119</v>
      </c>
      <c r="C29" s="108"/>
      <c r="D29" s="67"/>
      <c r="E29" s="76"/>
      <c r="F29" s="76"/>
      <c r="G29" s="76"/>
      <c r="H29" s="76"/>
      <c r="I29" s="76"/>
      <c r="J29" s="76"/>
      <c r="K29" s="76"/>
      <c r="L29" s="76"/>
      <c r="M29" s="76"/>
      <c r="N29" s="76"/>
      <c r="O29" s="76"/>
      <c r="P29" s="157" t="s">
        <v>211</v>
      </c>
      <c r="Q29" s="76"/>
    </row>
    <row r="30" spans="2:17" ht="23.25" customHeight="1" thickBot="1">
      <c r="B30" s="83"/>
      <c r="C30" s="1140"/>
      <c r="D30" s="1141"/>
      <c r="E30" s="204" t="s">
        <v>180</v>
      </c>
      <c r="F30" s="205" t="s">
        <v>181</v>
      </c>
      <c r="G30" s="205" t="s">
        <v>3</v>
      </c>
      <c r="H30" s="205" t="s">
        <v>4</v>
      </c>
      <c r="I30" s="205" t="s">
        <v>5</v>
      </c>
      <c r="J30" s="205" t="s">
        <v>6</v>
      </c>
      <c r="K30" s="205" t="s">
        <v>7</v>
      </c>
      <c r="L30" s="205" t="s">
        <v>8</v>
      </c>
      <c r="M30" s="205" t="s">
        <v>9</v>
      </c>
      <c r="N30" s="205" t="s">
        <v>52</v>
      </c>
      <c r="O30" s="206" t="s">
        <v>53</v>
      </c>
      <c r="P30" s="81" t="s">
        <v>182</v>
      </c>
      <c r="Q30" s="82" t="s">
        <v>183</v>
      </c>
    </row>
    <row r="31" spans="2:17" ht="23.25" customHeight="1">
      <c r="B31" s="1123" t="s">
        <v>51</v>
      </c>
      <c r="C31" s="1142" t="s">
        <v>22</v>
      </c>
      <c r="D31" s="1143"/>
      <c r="E31" s="955"/>
      <c r="F31" s="956"/>
      <c r="G31" s="966"/>
      <c r="H31" s="966"/>
      <c r="I31" s="966"/>
      <c r="J31" s="966"/>
      <c r="K31" s="966"/>
      <c r="L31" s="966"/>
      <c r="M31" s="966"/>
      <c r="N31" s="966"/>
      <c r="O31" s="967"/>
      <c r="P31" s="968"/>
      <c r="Q31" s="959"/>
    </row>
    <row r="32" spans="2:17" ht="23.25" customHeight="1">
      <c r="B32" s="1124"/>
      <c r="C32" s="1121" t="s">
        <v>10</v>
      </c>
      <c r="D32" s="1122"/>
      <c r="E32" s="910"/>
      <c r="F32" s="911">
        <f>TRUNC(F33/80%)</f>
        <v>0</v>
      </c>
      <c r="G32" s="911">
        <f aca="true" t="shared" si="15" ref="G32:O32">TRUNC(G33/80%)</f>
        <v>0</v>
      </c>
      <c r="H32" s="911">
        <f t="shared" si="15"/>
        <v>0</v>
      </c>
      <c r="I32" s="911">
        <f t="shared" si="15"/>
        <v>0</v>
      </c>
      <c r="J32" s="911">
        <f t="shared" si="15"/>
        <v>0</v>
      </c>
      <c r="K32" s="911">
        <f t="shared" si="15"/>
        <v>0</v>
      </c>
      <c r="L32" s="911">
        <f t="shared" si="15"/>
        <v>0</v>
      </c>
      <c r="M32" s="911">
        <f t="shared" si="15"/>
        <v>0</v>
      </c>
      <c r="N32" s="911">
        <f t="shared" si="15"/>
        <v>0</v>
      </c>
      <c r="O32" s="938">
        <f t="shared" si="15"/>
        <v>0</v>
      </c>
      <c r="P32" s="912">
        <f>ROUNDDOWN(Q32/10,0)</f>
        <v>0</v>
      </c>
      <c r="Q32" s="913">
        <f>'③収益'!L40</f>
        <v>0</v>
      </c>
    </row>
    <row r="33" spans="2:17" ht="23.25" customHeight="1">
      <c r="B33" s="1124"/>
      <c r="C33" s="1121" t="s">
        <v>11</v>
      </c>
      <c r="D33" s="1122"/>
      <c r="E33" s="910"/>
      <c r="F33" s="911">
        <f>'③収益'!$S$45*F31/10</f>
        <v>0</v>
      </c>
      <c r="G33" s="911">
        <f>'③収益'!$S$45*G31/10</f>
        <v>0</v>
      </c>
      <c r="H33" s="911">
        <f>'③収益'!$S$45*H31/10</f>
        <v>0</v>
      </c>
      <c r="I33" s="911">
        <f>'③収益'!$S$45*I31/10</f>
        <v>0</v>
      </c>
      <c r="J33" s="911">
        <f>'③収益'!$S$45*J31/10</f>
        <v>0</v>
      </c>
      <c r="K33" s="911">
        <f>'③収益'!$S$45*K31/10</f>
        <v>0</v>
      </c>
      <c r="L33" s="911">
        <f>'③収益'!$S$45*L31/10</f>
        <v>0</v>
      </c>
      <c r="M33" s="911">
        <f>'③収益'!$S$45*M31/10</f>
        <v>0</v>
      </c>
      <c r="N33" s="911">
        <f>'③収益'!$S$45*N31/10</f>
        <v>0</v>
      </c>
      <c r="O33" s="938">
        <f>'③収益'!$S$45*O31/10</f>
        <v>0</v>
      </c>
      <c r="P33" s="912">
        <f>ROUNDDOWN(Q33/10,0)</f>
        <v>0</v>
      </c>
      <c r="Q33" s="913">
        <f>'③収益'!Q40</f>
        <v>0</v>
      </c>
    </row>
    <row r="34" spans="2:17" ht="23.25" customHeight="1" thickBot="1">
      <c r="B34" s="1124"/>
      <c r="C34" s="1138" t="s">
        <v>422</v>
      </c>
      <c r="D34" s="1139"/>
      <c r="E34" s="914"/>
      <c r="F34" s="915">
        <f>'③収益'!$T$45</f>
        <v>0</v>
      </c>
      <c r="G34" s="915">
        <f>'③収益'!$T$45</f>
        <v>0</v>
      </c>
      <c r="H34" s="915">
        <f>'③収益'!$T$45</f>
        <v>0</v>
      </c>
      <c r="I34" s="915">
        <f>'③収益'!$T$45</f>
        <v>0</v>
      </c>
      <c r="J34" s="915">
        <f>'③収益'!$T$45</f>
        <v>0</v>
      </c>
      <c r="K34" s="915">
        <f>'③収益'!$T$45</f>
        <v>0</v>
      </c>
      <c r="L34" s="915">
        <f>'③収益'!$T$45</f>
        <v>0</v>
      </c>
      <c r="M34" s="915">
        <f>'③収益'!$T$45</f>
        <v>0</v>
      </c>
      <c r="N34" s="915">
        <f>'③収益'!$T$45</f>
        <v>0</v>
      </c>
      <c r="O34" s="915">
        <f>'③収益'!$T$45</f>
        <v>0</v>
      </c>
      <c r="P34" s="916">
        <f>'③収益'!$T$45</f>
        <v>0</v>
      </c>
      <c r="Q34" s="917">
        <f>'③収益'!$T$45</f>
        <v>0</v>
      </c>
    </row>
    <row r="35" spans="2:17" ht="23.25" customHeight="1" thickBot="1" thickTop="1">
      <c r="B35" s="1125"/>
      <c r="C35" s="1127" t="s">
        <v>2</v>
      </c>
      <c r="D35" s="1128"/>
      <c r="E35" s="918"/>
      <c r="F35" s="905">
        <f>TRUNC(F33*F34)</f>
        <v>0</v>
      </c>
      <c r="G35" s="905">
        <f aca="true" t="shared" si="16" ref="G35:O35">TRUNC(G33*G34)</f>
        <v>0</v>
      </c>
      <c r="H35" s="905">
        <f t="shared" si="16"/>
        <v>0</v>
      </c>
      <c r="I35" s="905">
        <f t="shared" si="16"/>
        <v>0</v>
      </c>
      <c r="J35" s="905">
        <f t="shared" si="16"/>
        <v>0</v>
      </c>
      <c r="K35" s="905">
        <f t="shared" si="16"/>
        <v>0</v>
      </c>
      <c r="L35" s="905">
        <f t="shared" si="16"/>
        <v>0</v>
      </c>
      <c r="M35" s="905">
        <f t="shared" si="16"/>
        <v>0</v>
      </c>
      <c r="N35" s="905">
        <f t="shared" si="16"/>
        <v>0</v>
      </c>
      <c r="O35" s="905">
        <f t="shared" si="16"/>
        <v>0</v>
      </c>
      <c r="P35" s="919">
        <f>TRUNC(P33*P34)</f>
        <v>0</v>
      </c>
      <c r="Q35" s="908">
        <f>TRUNC(Q33*Q34)</f>
        <v>0</v>
      </c>
    </row>
    <row r="36" spans="2:17" ht="23.25" customHeight="1">
      <c r="B36" s="1126" t="s">
        <v>165</v>
      </c>
      <c r="C36" s="1129" t="s">
        <v>12</v>
      </c>
      <c r="D36" s="1130"/>
      <c r="E36" s="939"/>
      <c r="F36" s="940">
        <f>TRUNC(F31*$P$36)</f>
        <v>0</v>
      </c>
      <c r="G36" s="940">
        <f aca="true" t="shared" si="17" ref="G36:O36">TRUNC(G31*$P$36)</f>
        <v>0</v>
      </c>
      <c r="H36" s="940">
        <f t="shared" si="17"/>
        <v>0</v>
      </c>
      <c r="I36" s="940">
        <f t="shared" si="17"/>
        <v>0</v>
      </c>
      <c r="J36" s="940">
        <f t="shared" si="17"/>
        <v>0</v>
      </c>
      <c r="K36" s="940">
        <f t="shared" si="17"/>
        <v>0</v>
      </c>
      <c r="L36" s="940">
        <f t="shared" si="17"/>
        <v>0</v>
      </c>
      <c r="M36" s="940">
        <f t="shared" si="17"/>
        <v>0</v>
      </c>
      <c r="N36" s="940">
        <f t="shared" si="17"/>
        <v>0</v>
      </c>
      <c r="O36" s="940">
        <f t="shared" si="17"/>
        <v>0</v>
      </c>
      <c r="P36" s="922">
        <f>ROUNDUP(Q36/10,0)</f>
        <v>0</v>
      </c>
      <c r="Q36" s="941">
        <f>'③収益'!D42</f>
        <v>0</v>
      </c>
    </row>
    <row r="37" spans="2:17" ht="23.25" customHeight="1">
      <c r="B37" s="1124"/>
      <c r="C37" s="1121" t="s">
        <v>13</v>
      </c>
      <c r="D37" s="1122"/>
      <c r="E37" s="924"/>
      <c r="F37" s="911">
        <f>TRUNC(F31*$P$37)</f>
        <v>0</v>
      </c>
      <c r="G37" s="911">
        <f aca="true" t="shared" si="18" ref="G37:O37">TRUNC(G31*$P$37)</f>
        <v>0</v>
      </c>
      <c r="H37" s="911">
        <f t="shared" si="18"/>
        <v>0</v>
      </c>
      <c r="I37" s="911">
        <f t="shared" si="18"/>
        <v>0</v>
      </c>
      <c r="J37" s="911">
        <f t="shared" si="18"/>
        <v>0</v>
      </c>
      <c r="K37" s="911">
        <f t="shared" si="18"/>
        <v>0</v>
      </c>
      <c r="L37" s="911">
        <f t="shared" si="18"/>
        <v>0</v>
      </c>
      <c r="M37" s="911">
        <f t="shared" si="18"/>
        <v>0</v>
      </c>
      <c r="N37" s="911">
        <f t="shared" si="18"/>
        <v>0</v>
      </c>
      <c r="O37" s="911">
        <f t="shared" si="18"/>
        <v>0</v>
      </c>
      <c r="P37" s="912">
        <f>ROUNDUP(Q37/10,0)</f>
        <v>0</v>
      </c>
      <c r="Q37" s="913">
        <f>'③収益'!D43</f>
        <v>0</v>
      </c>
    </row>
    <row r="38" spans="2:17" ht="23.25" customHeight="1">
      <c r="B38" s="1124"/>
      <c r="C38" s="1121" t="s">
        <v>14</v>
      </c>
      <c r="D38" s="1122"/>
      <c r="E38" s="924"/>
      <c r="F38" s="911">
        <f>TRUNC(F31*$P$38)</f>
        <v>0</v>
      </c>
      <c r="G38" s="911">
        <f aca="true" t="shared" si="19" ref="G38:O38">TRUNC(G31*$P$38)</f>
        <v>0</v>
      </c>
      <c r="H38" s="911">
        <f t="shared" si="19"/>
        <v>0</v>
      </c>
      <c r="I38" s="911">
        <f t="shared" si="19"/>
        <v>0</v>
      </c>
      <c r="J38" s="911">
        <f t="shared" si="19"/>
        <v>0</v>
      </c>
      <c r="K38" s="911">
        <f t="shared" si="19"/>
        <v>0</v>
      </c>
      <c r="L38" s="911">
        <f t="shared" si="19"/>
        <v>0</v>
      </c>
      <c r="M38" s="911">
        <f t="shared" si="19"/>
        <v>0</v>
      </c>
      <c r="N38" s="911">
        <f t="shared" si="19"/>
        <v>0</v>
      </c>
      <c r="O38" s="911">
        <f t="shared" si="19"/>
        <v>0</v>
      </c>
      <c r="P38" s="912">
        <f aca="true" t="shared" si="20" ref="P38:P50">ROUNDUP(Q38/10,0)</f>
        <v>0</v>
      </c>
      <c r="Q38" s="913">
        <f>'③収益'!D44</f>
        <v>0</v>
      </c>
    </row>
    <row r="39" spans="2:17" ht="23.25" customHeight="1">
      <c r="B39" s="1124"/>
      <c r="C39" s="1121" t="s">
        <v>87</v>
      </c>
      <c r="D39" s="1122"/>
      <c r="E39" s="924"/>
      <c r="F39" s="911">
        <f>TRUNC(F31*$P$39)</f>
        <v>0</v>
      </c>
      <c r="G39" s="911">
        <f aca="true" t="shared" si="21" ref="G39:O39">TRUNC(G31*$P$39)</f>
        <v>0</v>
      </c>
      <c r="H39" s="911">
        <f t="shared" si="21"/>
        <v>0</v>
      </c>
      <c r="I39" s="911">
        <f t="shared" si="21"/>
        <v>0</v>
      </c>
      <c r="J39" s="911">
        <f t="shared" si="21"/>
        <v>0</v>
      </c>
      <c r="K39" s="911">
        <f t="shared" si="21"/>
        <v>0</v>
      </c>
      <c r="L39" s="911">
        <f t="shared" si="21"/>
        <v>0</v>
      </c>
      <c r="M39" s="911">
        <f t="shared" si="21"/>
        <v>0</v>
      </c>
      <c r="N39" s="911">
        <f t="shared" si="21"/>
        <v>0</v>
      </c>
      <c r="O39" s="911">
        <f t="shared" si="21"/>
        <v>0</v>
      </c>
      <c r="P39" s="912">
        <f t="shared" si="20"/>
        <v>0</v>
      </c>
      <c r="Q39" s="913">
        <f>'③収益'!D45</f>
        <v>0</v>
      </c>
    </row>
    <row r="40" spans="2:17" ht="23.25" customHeight="1">
      <c r="B40" s="1124"/>
      <c r="C40" s="1121" t="s">
        <v>88</v>
      </c>
      <c r="D40" s="1122"/>
      <c r="E40" s="924"/>
      <c r="F40" s="911">
        <f>TRUNC(F31*$P$40)</f>
        <v>0</v>
      </c>
      <c r="G40" s="911">
        <f aca="true" t="shared" si="22" ref="G40:O40">TRUNC(G31*$P$40)</f>
        <v>0</v>
      </c>
      <c r="H40" s="911">
        <f t="shared" si="22"/>
        <v>0</v>
      </c>
      <c r="I40" s="911">
        <f t="shared" si="22"/>
        <v>0</v>
      </c>
      <c r="J40" s="911">
        <f t="shared" si="22"/>
        <v>0</v>
      </c>
      <c r="K40" s="911">
        <f t="shared" si="22"/>
        <v>0</v>
      </c>
      <c r="L40" s="911">
        <f t="shared" si="22"/>
        <v>0</v>
      </c>
      <c r="M40" s="911">
        <f t="shared" si="22"/>
        <v>0</v>
      </c>
      <c r="N40" s="911">
        <f t="shared" si="22"/>
        <v>0</v>
      </c>
      <c r="O40" s="911">
        <f t="shared" si="22"/>
        <v>0</v>
      </c>
      <c r="P40" s="912">
        <f t="shared" si="20"/>
        <v>0</v>
      </c>
      <c r="Q40" s="913">
        <f>'③収益'!D46</f>
        <v>0</v>
      </c>
    </row>
    <row r="41" spans="2:17" ht="23.25" customHeight="1">
      <c r="B41" s="1124"/>
      <c r="C41" s="1131" t="s">
        <v>15</v>
      </c>
      <c r="D41" s="1132"/>
      <c r="E41" s="924"/>
      <c r="F41" s="911">
        <f>TRUNC(F31*$P$41)</f>
        <v>0</v>
      </c>
      <c r="G41" s="911">
        <f aca="true" t="shared" si="23" ref="G41:O41">TRUNC(G31*$P$41)</f>
        <v>0</v>
      </c>
      <c r="H41" s="911">
        <f t="shared" si="23"/>
        <v>0</v>
      </c>
      <c r="I41" s="911">
        <f t="shared" si="23"/>
        <v>0</v>
      </c>
      <c r="J41" s="911">
        <f t="shared" si="23"/>
        <v>0</v>
      </c>
      <c r="K41" s="911">
        <f t="shared" si="23"/>
        <v>0</v>
      </c>
      <c r="L41" s="911">
        <f t="shared" si="23"/>
        <v>0</v>
      </c>
      <c r="M41" s="911">
        <f t="shared" si="23"/>
        <v>0</v>
      </c>
      <c r="N41" s="911">
        <f t="shared" si="23"/>
        <v>0</v>
      </c>
      <c r="O41" s="911">
        <f t="shared" si="23"/>
        <v>0</v>
      </c>
      <c r="P41" s="912">
        <f t="shared" si="20"/>
        <v>0</v>
      </c>
      <c r="Q41" s="913">
        <f>'③収益'!D47</f>
        <v>0</v>
      </c>
    </row>
    <row r="42" spans="2:17" ht="23.25" customHeight="1">
      <c r="B42" s="1124"/>
      <c r="C42" s="1148" t="s">
        <v>89</v>
      </c>
      <c r="D42" s="1149"/>
      <c r="E42" s="924"/>
      <c r="F42" s="911">
        <f>TRUNC(F31*$P$42)</f>
        <v>0</v>
      </c>
      <c r="G42" s="911">
        <f aca="true" t="shared" si="24" ref="G42:O42">TRUNC(G31*$P$42)</f>
        <v>0</v>
      </c>
      <c r="H42" s="911">
        <f t="shared" si="24"/>
        <v>0</v>
      </c>
      <c r="I42" s="911">
        <f t="shared" si="24"/>
        <v>0</v>
      </c>
      <c r="J42" s="911">
        <f t="shared" si="24"/>
        <v>0</v>
      </c>
      <c r="K42" s="911">
        <f t="shared" si="24"/>
        <v>0</v>
      </c>
      <c r="L42" s="911">
        <f t="shared" si="24"/>
        <v>0</v>
      </c>
      <c r="M42" s="911">
        <f t="shared" si="24"/>
        <v>0</v>
      </c>
      <c r="N42" s="911">
        <f t="shared" si="24"/>
        <v>0</v>
      </c>
      <c r="O42" s="911">
        <f t="shared" si="24"/>
        <v>0</v>
      </c>
      <c r="P42" s="912">
        <f t="shared" si="20"/>
        <v>0</v>
      </c>
      <c r="Q42" s="913">
        <f>'③収益'!D48</f>
        <v>0</v>
      </c>
    </row>
    <row r="43" spans="2:17" ht="23.25" customHeight="1">
      <c r="B43" s="1124"/>
      <c r="C43" s="750"/>
      <c r="D43" s="751" t="s">
        <v>60</v>
      </c>
      <c r="E43" s="924"/>
      <c r="F43" s="925"/>
      <c r="G43" s="925"/>
      <c r="H43" s="925"/>
      <c r="I43" s="925"/>
      <c r="J43" s="925"/>
      <c r="K43" s="925"/>
      <c r="L43" s="925"/>
      <c r="M43" s="925"/>
      <c r="N43" s="925"/>
      <c r="O43" s="925"/>
      <c r="P43" s="926"/>
      <c r="Q43" s="927"/>
    </row>
    <row r="44" spans="2:17" ht="23.25" customHeight="1">
      <c r="B44" s="1124"/>
      <c r="C44" s="750" t="s">
        <v>90</v>
      </c>
      <c r="D44" s="752" t="s">
        <v>17</v>
      </c>
      <c r="E44" s="924"/>
      <c r="F44" s="925"/>
      <c r="G44" s="925"/>
      <c r="H44" s="925"/>
      <c r="I44" s="925"/>
      <c r="J44" s="925"/>
      <c r="K44" s="925"/>
      <c r="L44" s="925"/>
      <c r="M44" s="925"/>
      <c r="N44" s="925"/>
      <c r="O44" s="925"/>
      <c r="P44" s="926"/>
      <c r="Q44" s="927"/>
    </row>
    <row r="45" spans="2:17" ht="23.25" customHeight="1">
      <c r="B45" s="1124"/>
      <c r="C45" s="753"/>
      <c r="D45" s="752" t="s">
        <v>91</v>
      </c>
      <c r="E45" s="924"/>
      <c r="F45" s="925"/>
      <c r="G45" s="925"/>
      <c r="H45" s="925"/>
      <c r="I45" s="925"/>
      <c r="J45" s="925"/>
      <c r="K45" s="925"/>
      <c r="L45" s="925"/>
      <c r="M45" s="925"/>
      <c r="N45" s="925"/>
      <c r="O45" s="925"/>
      <c r="P45" s="926"/>
      <c r="Q45" s="927"/>
    </row>
    <row r="46" spans="2:17" ht="23.25" customHeight="1">
      <c r="B46" s="1124"/>
      <c r="C46" s="1136" t="s">
        <v>63</v>
      </c>
      <c r="D46" s="1137"/>
      <c r="E46" s="924"/>
      <c r="F46" s="925"/>
      <c r="G46" s="925"/>
      <c r="H46" s="925"/>
      <c r="I46" s="925"/>
      <c r="J46" s="925"/>
      <c r="K46" s="925"/>
      <c r="L46" s="925"/>
      <c r="M46" s="925"/>
      <c r="N46" s="925"/>
      <c r="O46" s="925"/>
      <c r="P46" s="926"/>
      <c r="Q46" s="927"/>
    </row>
    <row r="47" spans="2:17" ht="23.25" customHeight="1">
      <c r="B47" s="1124"/>
      <c r="C47" s="1136" t="s">
        <v>92</v>
      </c>
      <c r="D47" s="1137"/>
      <c r="E47" s="924"/>
      <c r="F47" s="925"/>
      <c r="G47" s="925"/>
      <c r="H47" s="925"/>
      <c r="I47" s="925"/>
      <c r="J47" s="925"/>
      <c r="K47" s="925"/>
      <c r="L47" s="925"/>
      <c r="M47" s="925"/>
      <c r="N47" s="925"/>
      <c r="O47" s="925"/>
      <c r="P47" s="926"/>
      <c r="Q47" s="927"/>
    </row>
    <row r="48" spans="2:17" ht="23.25" customHeight="1">
      <c r="B48" s="1124"/>
      <c r="C48" s="754"/>
      <c r="D48" s="752" t="s">
        <v>18</v>
      </c>
      <c r="E48" s="924"/>
      <c r="F48" s="911">
        <f>TRUNC(F31*$P$48)</f>
        <v>0</v>
      </c>
      <c r="G48" s="911">
        <f aca="true" t="shared" si="25" ref="G48:O48">TRUNC(G31*$P$48)</f>
        <v>0</v>
      </c>
      <c r="H48" s="911">
        <f t="shared" si="25"/>
        <v>0</v>
      </c>
      <c r="I48" s="911">
        <f t="shared" si="25"/>
        <v>0</v>
      </c>
      <c r="J48" s="911">
        <f t="shared" si="25"/>
        <v>0</v>
      </c>
      <c r="K48" s="911">
        <f t="shared" si="25"/>
        <v>0</v>
      </c>
      <c r="L48" s="911">
        <f t="shared" si="25"/>
        <v>0</v>
      </c>
      <c r="M48" s="911">
        <f t="shared" si="25"/>
        <v>0</v>
      </c>
      <c r="N48" s="911">
        <f t="shared" si="25"/>
        <v>0</v>
      </c>
      <c r="O48" s="911">
        <f t="shared" si="25"/>
        <v>0</v>
      </c>
      <c r="P48" s="912">
        <f t="shared" si="20"/>
        <v>0</v>
      </c>
      <c r="Q48" s="913">
        <f>'③収益'!D55</f>
        <v>0</v>
      </c>
    </row>
    <row r="49" spans="2:17" ht="23.25" customHeight="1">
      <c r="B49" s="1124"/>
      <c r="C49" s="750" t="s">
        <v>93</v>
      </c>
      <c r="D49" s="751" t="s">
        <v>94</v>
      </c>
      <c r="E49" s="924"/>
      <c r="F49" s="911">
        <f>TRUNC(F31*$P$49)</f>
        <v>0</v>
      </c>
      <c r="G49" s="911">
        <f aca="true" t="shared" si="26" ref="G49:O49">TRUNC(G31*$P$49)</f>
        <v>0</v>
      </c>
      <c r="H49" s="911">
        <f t="shared" si="26"/>
        <v>0</v>
      </c>
      <c r="I49" s="911">
        <f t="shared" si="26"/>
        <v>0</v>
      </c>
      <c r="J49" s="911">
        <f t="shared" si="26"/>
        <v>0</v>
      </c>
      <c r="K49" s="911">
        <f t="shared" si="26"/>
        <v>0</v>
      </c>
      <c r="L49" s="911">
        <f t="shared" si="26"/>
        <v>0</v>
      </c>
      <c r="M49" s="911">
        <f t="shared" si="26"/>
        <v>0</v>
      </c>
      <c r="N49" s="911">
        <f t="shared" si="26"/>
        <v>0</v>
      </c>
      <c r="O49" s="911">
        <f t="shared" si="26"/>
        <v>0</v>
      </c>
      <c r="P49" s="912">
        <f t="shared" si="20"/>
        <v>0</v>
      </c>
      <c r="Q49" s="913">
        <f>'③収益'!D56</f>
        <v>0</v>
      </c>
    </row>
    <row r="50" spans="2:17" ht="23.25" customHeight="1">
      <c r="B50" s="1124"/>
      <c r="C50" s="753"/>
      <c r="D50" s="751" t="s">
        <v>95</v>
      </c>
      <c r="E50" s="924"/>
      <c r="F50" s="911">
        <f>TRUNC(F31*$P$50)</f>
        <v>0</v>
      </c>
      <c r="G50" s="911">
        <f aca="true" t="shared" si="27" ref="G50:O50">TRUNC(G31*$P$50)</f>
        <v>0</v>
      </c>
      <c r="H50" s="911">
        <f t="shared" si="27"/>
        <v>0</v>
      </c>
      <c r="I50" s="911">
        <f t="shared" si="27"/>
        <v>0</v>
      </c>
      <c r="J50" s="911">
        <f t="shared" si="27"/>
        <v>0</v>
      </c>
      <c r="K50" s="911">
        <f t="shared" si="27"/>
        <v>0</v>
      </c>
      <c r="L50" s="911">
        <f t="shared" si="27"/>
        <v>0</v>
      </c>
      <c r="M50" s="911">
        <f t="shared" si="27"/>
        <v>0</v>
      </c>
      <c r="N50" s="911">
        <f t="shared" si="27"/>
        <v>0</v>
      </c>
      <c r="O50" s="911">
        <f t="shared" si="27"/>
        <v>0</v>
      </c>
      <c r="P50" s="912">
        <f t="shared" si="20"/>
        <v>0</v>
      </c>
      <c r="Q50" s="913">
        <f>'③収益'!D57</f>
        <v>0</v>
      </c>
    </row>
    <row r="51" spans="2:17" ht="23.25" customHeight="1">
      <c r="B51" s="1124"/>
      <c r="C51" s="1121" t="s">
        <v>50</v>
      </c>
      <c r="D51" s="1122"/>
      <c r="E51" s="924"/>
      <c r="F51" s="928" t="s">
        <v>116</v>
      </c>
      <c r="G51" s="928" t="s">
        <v>116</v>
      </c>
      <c r="H51" s="928" t="s">
        <v>116</v>
      </c>
      <c r="I51" s="928" t="s">
        <v>116</v>
      </c>
      <c r="J51" s="928" t="s">
        <v>116</v>
      </c>
      <c r="K51" s="928" t="s">
        <v>116</v>
      </c>
      <c r="L51" s="928" t="s">
        <v>116</v>
      </c>
      <c r="M51" s="928" t="s">
        <v>116</v>
      </c>
      <c r="N51" s="928" t="s">
        <v>116</v>
      </c>
      <c r="O51" s="929" t="s">
        <v>116</v>
      </c>
      <c r="P51" s="930" t="s">
        <v>116</v>
      </c>
      <c r="Q51" s="931" t="s">
        <v>116</v>
      </c>
    </row>
    <row r="52" spans="2:17" ht="23.25" customHeight="1" thickBot="1">
      <c r="B52" s="1124"/>
      <c r="C52" s="1138" t="s">
        <v>67</v>
      </c>
      <c r="D52" s="1139"/>
      <c r="E52" s="932"/>
      <c r="F52" s="933"/>
      <c r="G52" s="933"/>
      <c r="H52" s="933"/>
      <c r="I52" s="933"/>
      <c r="J52" s="933"/>
      <c r="K52" s="933"/>
      <c r="L52" s="933"/>
      <c r="M52" s="933"/>
      <c r="N52" s="933"/>
      <c r="O52" s="942"/>
      <c r="P52" s="934"/>
      <c r="Q52" s="935"/>
    </row>
    <row r="53" spans="2:17" ht="23.25" customHeight="1" thickBot="1" thickTop="1">
      <c r="B53" s="1125"/>
      <c r="C53" s="1127" t="s">
        <v>96</v>
      </c>
      <c r="D53" s="1128"/>
      <c r="E53" s="904">
        <f>SUM(E36:E52)</f>
        <v>0</v>
      </c>
      <c r="F53" s="905">
        <f>SUM(F36:F52)</f>
        <v>0</v>
      </c>
      <c r="G53" s="905">
        <f aca="true" t="shared" si="28" ref="G53:O53">SUM(G36:G52)</f>
        <v>0</v>
      </c>
      <c r="H53" s="905">
        <f t="shared" si="28"/>
        <v>0</v>
      </c>
      <c r="I53" s="905">
        <f t="shared" si="28"/>
        <v>0</v>
      </c>
      <c r="J53" s="905">
        <f t="shared" si="28"/>
        <v>0</v>
      </c>
      <c r="K53" s="905">
        <f t="shared" si="28"/>
        <v>0</v>
      </c>
      <c r="L53" s="905">
        <f t="shared" si="28"/>
        <v>0</v>
      </c>
      <c r="M53" s="905">
        <f t="shared" si="28"/>
        <v>0</v>
      </c>
      <c r="N53" s="905">
        <f t="shared" si="28"/>
        <v>0</v>
      </c>
      <c r="O53" s="936">
        <f t="shared" si="28"/>
        <v>0</v>
      </c>
      <c r="P53" s="937">
        <f>ROUNDUP(Q53/10,0)</f>
        <v>0</v>
      </c>
      <c r="Q53" s="908">
        <f>SUM(Q36:Q50)</f>
        <v>0</v>
      </c>
    </row>
    <row r="54" spans="2:17" ht="23.25" customHeight="1" thickBot="1">
      <c r="B54" s="1133" t="s">
        <v>19</v>
      </c>
      <c r="C54" s="1134"/>
      <c r="D54" s="1135"/>
      <c r="E54" s="904">
        <f>$E$31*P54</f>
        <v>0</v>
      </c>
      <c r="F54" s="905">
        <f>F35-F53</f>
        <v>0</v>
      </c>
      <c r="G54" s="905">
        <f aca="true" t="shared" si="29" ref="G54:O54">G35-G53</f>
        <v>0</v>
      </c>
      <c r="H54" s="905">
        <f t="shared" si="29"/>
        <v>0</v>
      </c>
      <c r="I54" s="905">
        <f t="shared" si="29"/>
        <v>0</v>
      </c>
      <c r="J54" s="905">
        <f t="shared" si="29"/>
        <v>0</v>
      </c>
      <c r="K54" s="905">
        <f t="shared" si="29"/>
        <v>0</v>
      </c>
      <c r="L54" s="905">
        <f t="shared" si="29"/>
        <v>0</v>
      </c>
      <c r="M54" s="905">
        <f t="shared" si="29"/>
        <v>0</v>
      </c>
      <c r="N54" s="905">
        <f t="shared" si="29"/>
        <v>0</v>
      </c>
      <c r="O54" s="905">
        <f t="shared" si="29"/>
        <v>0</v>
      </c>
      <c r="P54" s="906">
        <f>ROUNDUP(Q54/10,0)</f>
        <v>0</v>
      </c>
      <c r="Q54" s="907">
        <f>Q35-Q53</f>
        <v>0</v>
      </c>
    </row>
    <row r="55" spans="2:17" ht="23.25" customHeight="1">
      <c r="B55" s="64"/>
      <c r="C55" s="65"/>
      <c r="D55" s="65"/>
      <c r="E55" s="66"/>
      <c r="F55" s="66"/>
      <c r="G55" s="66"/>
      <c r="H55" s="66"/>
      <c r="I55" s="66"/>
      <c r="J55" s="899" t="s">
        <v>455</v>
      </c>
      <c r="K55" s="66"/>
      <c r="L55" s="66"/>
      <c r="M55" s="66"/>
      <c r="N55" s="66"/>
      <c r="O55" s="66"/>
      <c r="P55" s="75"/>
      <c r="Q55" s="75"/>
    </row>
    <row r="56" spans="2:17" ht="23.25" customHeight="1" thickBot="1">
      <c r="B56" s="74" t="s">
        <v>120</v>
      </c>
      <c r="C56" s="86"/>
      <c r="D56" s="86"/>
      <c r="E56" s="1153"/>
      <c r="F56" s="1153"/>
      <c r="G56" s="87"/>
      <c r="H56" s="87"/>
      <c r="I56" s="87"/>
      <c r="J56" s="87"/>
      <c r="K56" s="87"/>
      <c r="L56" s="87"/>
      <c r="M56" s="87"/>
      <c r="N56" s="87"/>
      <c r="O56" s="87"/>
      <c r="P56" s="157" t="s">
        <v>162</v>
      </c>
      <c r="Q56" s="84"/>
    </row>
    <row r="57" spans="2:17" ht="23.25" customHeight="1" thickBot="1">
      <c r="B57" s="83"/>
      <c r="C57" s="1140"/>
      <c r="D57" s="1141"/>
      <c r="E57" s="72" t="s">
        <v>179</v>
      </c>
      <c r="F57" s="71" t="s">
        <v>23</v>
      </c>
      <c r="G57" s="71" t="s">
        <v>3</v>
      </c>
      <c r="H57" s="71" t="s">
        <v>4</v>
      </c>
      <c r="I57" s="71" t="s">
        <v>5</v>
      </c>
      <c r="J57" s="71" t="s">
        <v>6</v>
      </c>
      <c r="K57" s="71" t="s">
        <v>7</v>
      </c>
      <c r="L57" s="71" t="s">
        <v>8</v>
      </c>
      <c r="M57" s="71" t="s">
        <v>9</v>
      </c>
      <c r="N57" s="71" t="s">
        <v>52</v>
      </c>
      <c r="O57" s="73" t="s">
        <v>53</v>
      </c>
      <c r="P57" s="85" t="s">
        <v>98</v>
      </c>
      <c r="Q57" s="82" t="s">
        <v>99</v>
      </c>
    </row>
    <row r="58" spans="2:17" ht="23.25" customHeight="1">
      <c r="B58" s="1126" t="s">
        <v>51</v>
      </c>
      <c r="C58" s="1129" t="s">
        <v>22</v>
      </c>
      <c r="D58" s="1130"/>
      <c r="E58" s="960"/>
      <c r="F58" s="961"/>
      <c r="G58" s="965"/>
      <c r="H58" s="965"/>
      <c r="I58" s="965"/>
      <c r="J58" s="965"/>
      <c r="K58" s="965"/>
      <c r="L58" s="965"/>
      <c r="M58" s="965"/>
      <c r="N58" s="965"/>
      <c r="O58" s="965"/>
      <c r="P58" s="963"/>
      <c r="Q58" s="964"/>
    </row>
    <row r="59" spans="2:17" ht="23.25" customHeight="1">
      <c r="B59" s="1124"/>
      <c r="C59" s="1121" t="s">
        <v>10</v>
      </c>
      <c r="D59" s="1122"/>
      <c r="E59" s="910"/>
      <c r="F59" s="911">
        <f>TRUNC(F60/70%)</f>
        <v>0</v>
      </c>
      <c r="G59" s="911">
        <f aca="true" t="shared" si="30" ref="G59:O59">TRUNC(G60/70%)</f>
        <v>0</v>
      </c>
      <c r="H59" s="911">
        <f t="shared" si="30"/>
        <v>0</v>
      </c>
      <c r="I59" s="911">
        <f t="shared" si="30"/>
        <v>0</v>
      </c>
      <c r="J59" s="911">
        <f t="shared" si="30"/>
        <v>0</v>
      </c>
      <c r="K59" s="911">
        <f t="shared" si="30"/>
        <v>0</v>
      </c>
      <c r="L59" s="911">
        <f t="shared" si="30"/>
        <v>0</v>
      </c>
      <c r="M59" s="911">
        <f t="shared" si="30"/>
        <v>0</v>
      </c>
      <c r="N59" s="911">
        <f t="shared" si="30"/>
        <v>0</v>
      </c>
      <c r="O59" s="911">
        <f t="shared" si="30"/>
        <v>0</v>
      </c>
      <c r="P59" s="912">
        <f>ROUNDDOWN(Q59/10,0)</f>
        <v>0</v>
      </c>
      <c r="Q59" s="913">
        <f>'③収益'!L75</f>
        <v>0</v>
      </c>
    </row>
    <row r="60" spans="2:17" ht="23.25" customHeight="1">
      <c r="B60" s="1124"/>
      <c r="C60" s="1121" t="s">
        <v>11</v>
      </c>
      <c r="D60" s="1122"/>
      <c r="E60" s="910"/>
      <c r="F60" s="943">
        <f>'③収益'!$S$80*F58/10</f>
        <v>0</v>
      </c>
      <c r="G60" s="911">
        <f>'③収益'!$S$80*G58/10</f>
        <v>0</v>
      </c>
      <c r="H60" s="911">
        <f>'③収益'!$S$80*H58/10</f>
        <v>0</v>
      </c>
      <c r="I60" s="911">
        <f>'③収益'!$S$80*I58/10</f>
        <v>0</v>
      </c>
      <c r="J60" s="911">
        <f>'③収益'!$S$80*J58/10</f>
        <v>0</v>
      </c>
      <c r="K60" s="911">
        <f>'③収益'!$S$80*K58/10</f>
        <v>0</v>
      </c>
      <c r="L60" s="911">
        <f>'③収益'!$S$80*L58/10</f>
        <v>0</v>
      </c>
      <c r="M60" s="911">
        <f>'③収益'!$S$80*M58/10</f>
        <v>0</v>
      </c>
      <c r="N60" s="911">
        <f>'③収益'!$S$80*N58/10</f>
        <v>0</v>
      </c>
      <c r="O60" s="938">
        <f>'③収益'!$S$80*O58/10</f>
        <v>0</v>
      </c>
      <c r="P60" s="912">
        <f>ROUNDDOWN(Q60/10,0)</f>
        <v>0</v>
      </c>
      <c r="Q60" s="913">
        <f>'③収益'!Q75</f>
        <v>0</v>
      </c>
    </row>
    <row r="61" spans="2:17" ht="23.25" customHeight="1" thickBot="1">
      <c r="B61" s="1124"/>
      <c r="C61" s="1138" t="s">
        <v>422</v>
      </c>
      <c r="D61" s="1139"/>
      <c r="E61" s="914"/>
      <c r="F61" s="915">
        <f>'③収益'!$T$80</f>
        <v>0</v>
      </c>
      <c r="G61" s="915">
        <f>'③収益'!$T$80</f>
        <v>0</v>
      </c>
      <c r="H61" s="915">
        <f>'③収益'!$T$80</f>
        <v>0</v>
      </c>
      <c r="I61" s="915">
        <f>'③収益'!$T$80</f>
        <v>0</v>
      </c>
      <c r="J61" s="915">
        <f>'③収益'!$T$80</f>
        <v>0</v>
      </c>
      <c r="K61" s="915">
        <f>'③収益'!$T$80</f>
        <v>0</v>
      </c>
      <c r="L61" s="915">
        <f>'③収益'!$T$80</f>
        <v>0</v>
      </c>
      <c r="M61" s="915">
        <f>'③収益'!$T$80</f>
        <v>0</v>
      </c>
      <c r="N61" s="915">
        <f>'③収益'!$T$80</f>
        <v>0</v>
      </c>
      <c r="O61" s="944">
        <f>'③収益'!$T$80</f>
        <v>0</v>
      </c>
      <c r="P61" s="945">
        <f>'③収益'!$T$80</f>
        <v>0</v>
      </c>
      <c r="Q61" s="946">
        <f>'③収益'!$T$80</f>
        <v>0</v>
      </c>
    </row>
    <row r="62" spans="2:17" ht="23.25" customHeight="1" thickBot="1" thickTop="1">
      <c r="B62" s="1125"/>
      <c r="C62" s="1127" t="s">
        <v>2</v>
      </c>
      <c r="D62" s="1128"/>
      <c r="E62" s="918"/>
      <c r="F62" s="905">
        <f>TRUNC(F60*F61)</f>
        <v>0</v>
      </c>
      <c r="G62" s="905">
        <f>G60*G61</f>
        <v>0</v>
      </c>
      <c r="H62" s="905">
        <f>H60*H61</f>
        <v>0</v>
      </c>
      <c r="I62" s="905">
        <f aca="true" t="shared" si="31" ref="I62:O62">I60*I61</f>
        <v>0</v>
      </c>
      <c r="J62" s="905">
        <f t="shared" si="31"/>
        <v>0</v>
      </c>
      <c r="K62" s="905">
        <f t="shared" si="31"/>
        <v>0</v>
      </c>
      <c r="L62" s="905">
        <f t="shared" si="31"/>
        <v>0</v>
      </c>
      <c r="M62" s="905">
        <f t="shared" si="31"/>
        <v>0</v>
      </c>
      <c r="N62" s="905">
        <f t="shared" si="31"/>
        <v>0</v>
      </c>
      <c r="O62" s="947">
        <f t="shared" si="31"/>
        <v>0</v>
      </c>
      <c r="P62" s="948">
        <f>P60*P61</f>
        <v>0</v>
      </c>
      <c r="Q62" s="949">
        <f>Q60*Q61</f>
        <v>0</v>
      </c>
    </row>
    <row r="63" spans="2:17" ht="23.25" customHeight="1">
      <c r="B63" s="1123" t="s">
        <v>165</v>
      </c>
      <c r="C63" s="1142" t="s">
        <v>12</v>
      </c>
      <c r="D63" s="1143"/>
      <c r="E63" s="920"/>
      <c r="F63" s="921">
        <f>TRUNC(F58*$P$63)</f>
        <v>0</v>
      </c>
      <c r="G63" s="921">
        <f aca="true" t="shared" si="32" ref="G63:O63">TRUNC(G58*$P$63)</f>
        <v>0</v>
      </c>
      <c r="H63" s="921">
        <f t="shared" si="32"/>
        <v>0</v>
      </c>
      <c r="I63" s="921">
        <f t="shared" si="32"/>
        <v>0</v>
      </c>
      <c r="J63" s="921">
        <f t="shared" si="32"/>
        <v>0</v>
      </c>
      <c r="K63" s="921">
        <f t="shared" si="32"/>
        <v>0</v>
      </c>
      <c r="L63" s="921">
        <f t="shared" si="32"/>
        <v>0</v>
      </c>
      <c r="M63" s="921">
        <f t="shared" si="32"/>
        <v>0</v>
      </c>
      <c r="N63" s="921">
        <f t="shared" si="32"/>
        <v>0</v>
      </c>
      <c r="O63" s="921">
        <f t="shared" si="32"/>
        <v>0</v>
      </c>
      <c r="P63" s="922">
        <f>ROUNDUP(Q63/10,0)</f>
        <v>0</v>
      </c>
      <c r="Q63" s="923">
        <f>'③収益'!D77</f>
        <v>0</v>
      </c>
    </row>
    <row r="64" spans="2:17" ht="23.25" customHeight="1">
      <c r="B64" s="1124"/>
      <c r="C64" s="1121" t="s">
        <v>13</v>
      </c>
      <c r="D64" s="1122"/>
      <c r="E64" s="924"/>
      <c r="F64" s="911">
        <f>TRUNC(F58*$P$64)</f>
        <v>0</v>
      </c>
      <c r="G64" s="911">
        <f aca="true" t="shared" si="33" ref="G64:O64">TRUNC(G58*$P$64)</f>
        <v>0</v>
      </c>
      <c r="H64" s="911">
        <f t="shared" si="33"/>
        <v>0</v>
      </c>
      <c r="I64" s="911">
        <f t="shared" si="33"/>
        <v>0</v>
      </c>
      <c r="J64" s="911">
        <f t="shared" si="33"/>
        <v>0</v>
      </c>
      <c r="K64" s="911">
        <f t="shared" si="33"/>
        <v>0</v>
      </c>
      <c r="L64" s="911">
        <f t="shared" si="33"/>
        <v>0</v>
      </c>
      <c r="M64" s="911">
        <f t="shared" si="33"/>
        <v>0</v>
      </c>
      <c r="N64" s="911">
        <f t="shared" si="33"/>
        <v>0</v>
      </c>
      <c r="O64" s="911">
        <f t="shared" si="33"/>
        <v>0</v>
      </c>
      <c r="P64" s="912">
        <f>ROUNDUP(Q64/10,0)</f>
        <v>0</v>
      </c>
      <c r="Q64" s="941">
        <f>'③収益'!D78</f>
        <v>0</v>
      </c>
    </row>
    <row r="65" spans="2:17" ht="23.25" customHeight="1">
      <c r="B65" s="1124"/>
      <c r="C65" s="1121" t="s">
        <v>14</v>
      </c>
      <c r="D65" s="1122"/>
      <c r="E65" s="924"/>
      <c r="F65" s="911">
        <f>TRUNC(F58*$P$65)</f>
        <v>0</v>
      </c>
      <c r="G65" s="911">
        <f aca="true" t="shared" si="34" ref="G65:O65">TRUNC(G58*$P$65)</f>
        <v>0</v>
      </c>
      <c r="H65" s="911">
        <f t="shared" si="34"/>
        <v>0</v>
      </c>
      <c r="I65" s="911">
        <f t="shared" si="34"/>
        <v>0</v>
      </c>
      <c r="J65" s="911">
        <f t="shared" si="34"/>
        <v>0</v>
      </c>
      <c r="K65" s="911">
        <f t="shared" si="34"/>
        <v>0</v>
      </c>
      <c r="L65" s="911">
        <f t="shared" si="34"/>
        <v>0</v>
      </c>
      <c r="M65" s="911">
        <f t="shared" si="34"/>
        <v>0</v>
      </c>
      <c r="N65" s="911">
        <f t="shared" si="34"/>
        <v>0</v>
      </c>
      <c r="O65" s="911">
        <f t="shared" si="34"/>
        <v>0</v>
      </c>
      <c r="P65" s="912">
        <f aca="true" t="shared" si="35" ref="P65:P77">ROUNDUP(Q65/10,0)</f>
        <v>0</v>
      </c>
      <c r="Q65" s="941">
        <f>'③収益'!D79</f>
        <v>0</v>
      </c>
    </row>
    <row r="66" spans="2:17" ht="23.25" customHeight="1">
      <c r="B66" s="1124"/>
      <c r="C66" s="1121" t="s">
        <v>87</v>
      </c>
      <c r="D66" s="1122"/>
      <c r="E66" s="924"/>
      <c r="F66" s="911">
        <f>TRUNC(F58*$P$66)</f>
        <v>0</v>
      </c>
      <c r="G66" s="911">
        <f aca="true" t="shared" si="36" ref="G66:O66">TRUNC(G58*$P$66)</f>
        <v>0</v>
      </c>
      <c r="H66" s="911">
        <f t="shared" si="36"/>
        <v>0</v>
      </c>
      <c r="I66" s="911">
        <f t="shared" si="36"/>
        <v>0</v>
      </c>
      <c r="J66" s="911">
        <f t="shared" si="36"/>
        <v>0</v>
      </c>
      <c r="K66" s="911">
        <f t="shared" si="36"/>
        <v>0</v>
      </c>
      <c r="L66" s="911">
        <f t="shared" si="36"/>
        <v>0</v>
      </c>
      <c r="M66" s="911">
        <f t="shared" si="36"/>
        <v>0</v>
      </c>
      <c r="N66" s="911">
        <f t="shared" si="36"/>
        <v>0</v>
      </c>
      <c r="O66" s="911">
        <f t="shared" si="36"/>
        <v>0</v>
      </c>
      <c r="P66" s="912">
        <f t="shared" si="35"/>
        <v>0</v>
      </c>
      <c r="Q66" s="941">
        <f>'③収益'!D80</f>
        <v>0</v>
      </c>
    </row>
    <row r="67" spans="2:17" ht="23.25" customHeight="1">
      <c r="B67" s="1124"/>
      <c r="C67" s="1121" t="s">
        <v>88</v>
      </c>
      <c r="D67" s="1122"/>
      <c r="E67" s="924"/>
      <c r="F67" s="911">
        <f>TRUNC(F58*$P$67)</f>
        <v>0</v>
      </c>
      <c r="G67" s="911">
        <f aca="true" t="shared" si="37" ref="G67:O67">TRUNC(G58*$P$67)</f>
        <v>0</v>
      </c>
      <c r="H67" s="911">
        <f t="shared" si="37"/>
        <v>0</v>
      </c>
      <c r="I67" s="911">
        <f t="shared" si="37"/>
        <v>0</v>
      </c>
      <c r="J67" s="911">
        <f t="shared" si="37"/>
        <v>0</v>
      </c>
      <c r="K67" s="911">
        <f t="shared" si="37"/>
        <v>0</v>
      </c>
      <c r="L67" s="911">
        <f t="shared" si="37"/>
        <v>0</v>
      </c>
      <c r="M67" s="911">
        <f t="shared" si="37"/>
        <v>0</v>
      </c>
      <c r="N67" s="911">
        <f t="shared" si="37"/>
        <v>0</v>
      </c>
      <c r="O67" s="911">
        <f t="shared" si="37"/>
        <v>0</v>
      </c>
      <c r="P67" s="912">
        <f t="shared" si="35"/>
        <v>0</v>
      </c>
      <c r="Q67" s="941">
        <f>'③収益'!D81</f>
        <v>0</v>
      </c>
    </row>
    <row r="68" spans="2:17" ht="23.25" customHeight="1">
      <c r="B68" s="1124"/>
      <c r="C68" s="1131" t="s">
        <v>15</v>
      </c>
      <c r="D68" s="1132"/>
      <c r="E68" s="924"/>
      <c r="F68" s="911">
        <f>TRUNC(F58*$P$68)</f>
        <v>0</v>
      </c>
      <c r="G68" s="911">
        <f aca="true" t="shared" si="38" ref="G68:O68">TRUNC(G58*$P$68)</f>
        <v>0</v>
      </c>
      <c r="H68" s="911">
        <f t="shared" si="38"/>
        <v>0</v>
      </c>
      <c r="I68" s="911">
        <f t="shared" si="38"/>
        <v>0</v>
      </c>
      <c r="J68" s="911">
        <f t="shared" si="38"/>
        <v>0</v>
      </c>
      <c r="K68" s="911">
        <f t="shared" si="38"/>
        <v>0</v>
      </c>
      <c r="L68" s="911">
        <f t="shared" si="38"/>
        <v>0</v>
      </c>
      <c r="M68" s="911">
        <f t="shared" si="38"/>
        <v>0</v>
      </c>
      <c r="N68" s="911">
        <f t="shared" si="38"/>
        <v>0</v>
      </c>
      <c r="O68" s="911">
        <f t="shared" si="38"/>
        <v>0</v>
      </c>
      <c r="P68" s="912">
        <f t="shared" si="35"/>
        <v>0</v>
      </c>
      <c r="Q68" s="941">
        <f>'③収益'!D82</f>
        <v>0</v>
      </c>
    </row>
    <row r="69" spans="2:17" ht="23.25" customHeight="1">
      <c r="B69" s="1124"/>
      <c r="C69" s="1121" t="s">
        <v>114</v>
      </c>
      <c r="D69" s="1122"/>
      <c r="E69" s="924"/>
      <c r="F69" s="911">
        <f>TRUNC(F58*$P$69)</f>
        <v>0</v>
      </c>
      <c r="G69" s="911">
        <f aca="true" t="shared" si="39" ref="G69:O69">TRUNC(G58*$P$69)</f>
        <v>0</v>
      </c>
      <c r="H69" s="911">
        <f t="shared" si="39"/>
        <v>0</v>
      </c>
      <c r="I69" s="911">
        <f t="shared" si="39"/>
        <v>0</v>
      </c>
      <c r="J69" s="911">
        <f t="shared" si="39"/>
        <v>0</v>
      </c>
      <c r="K69" s="911">
        <f t="shared" si="39"/>
        <v>0</v>
      </c>
      <c r="L69" s="911">
        <f t="shared" si="39"/>
        <v>0</v>
      </c>
      <c r="M69" s="911">
        <f t="shared" si="39"/>
        <v>0</v>
      </c>
      <c r="N69" s="911">
        <f t="shared" si="39"/>
        <v>0</v>
      </c>
      <c r="O69" s="911">
        <f t="shared" si="39"/>
        <v>0</v>
      </c>
      <c r="P69" s="912">
        <f t="shared" si="35"/>
        <v>0</v>
      </c>
      <c r="Q69" s="941">
        <f>'③収益'!D83</f>
        <v>0</v>
      </c>
    </row>
    <row r="70" spans="2:17" ht="23.25" customHeight="1">
      <c r="B70" s="1124"/>
      <c r="C70" s="77"/>
      <c r="D70" s="78" t="s">
        <v>16</v>
      </c>
      <c r="E70" s="924"/>
      <c r="F70" s="925"/>
      <c r="G70" s="925"/>
      <c r="H70" s="925"/>
      <c r="I70" s="925"/>
      <c r="J70" s="925"/>
      <c r="K70" s="925"/>
      <c r="L70" s="925"/>
      <c r="M70" s="925"/>
      <c r="N70" s="925"/>
      <c r="O70" s="925"/>
      <c r="P70" s="926"/>
      <c r="Q70" s="927"/>
    </row>
    <row r="71" spans="2:17" ht="23.25" customHeight="1">
      <c r="B71" s="1124"/>
      <c r="C71" s="77" t="s">
        <v>90</v>
      </c>
      <c r="D71" s="79" t="s">
        <v>17</v>
      </c>
      <c r="E71" s="924"/>
      <c r="F71" s="925"/>
      <c r="G71" s="925"/>
      <c r="H71" s="925"/>
      <c r="I71" s="925"/>
      <c r="J71" s="925"/>
      <c r="K71" s="925"/>
      <c r="L71" s="925"/>
      <c r="M71" s="925"/>
      <c r="N71" s="925"/>
      <c r="O71" s="925"/>
      <c r="P71" s="926"/>
      <c r="Q71" s="950"/>
    </row>
    <row r="72" spans="2:17" ht="23.25" customHeight="1">
      <c r="B72" s="1124"/>
      <c r="C72" s="69"/>
      <c r="D72" s="79" t="s">
        <v>91</v>
      </c>
      <c r="E72" s="924"/>
      <c r="F72" s="925"/>
      <c r="G72" s="925"/>
      <c r="H72" s="925"/>
      <c r="I72" s="925"/>
      <c r="J72" s="925"/>
      <c r="K72" s="925"/>
      <c r="L72" s="925"/>
      <c r="M72" s="925"/>
      <c r="N72" s="925"/>
      <c r="O72" s="925"/>
      <c r="P72" s="926"/>
      <c r="Q72" s="950"/>
    </row>
    <row r="73" spans="2:17" ht="23.25" customHeight="1">
      <c r="B73" s="1124"/>
      <c r="C73" s="1121" t="s">
        <v>63</v>
      </c>
      <c r="D73" s="1122"/>
      <c r="E73" s="924"/>
      <c r="F73" s="925"/>
      <c r="G73" s="925"/>
      <c r="H73" s="925"/>
      <c r="I73" s="925"/>
      <c r="J73" s="925"/>
      <c r="K73" s="925"/>
      <c r="L73" s="925"/>
      <c r="M73" s="925"/>
      <c r="N73" s="925"/>
      <c r="O73" s="925"/>
      <c r="P73" s="926"/>
      <c r="Q73" s="950"/>
    </row>
    <row r="74" spans="2:17" ht="23.25" customHeight="1">
      <c r="B74" s="1124"/>
      <c r="C74" s="1121" t="s">
        <v>92</v>
      </c>
      <c r="D74" s="1122"/>
      <c r="E74" s="924"/>
      <c r="F74" s="925"/>
      <c r="G74" s="925"/>
      <c r="H74" s="925"/>
      <c r="I74" s="925"/>
      <c r="J74" s="925"/>
      <c r="K74" s="925"/>
      <c r="L74" s="925"/>
      <c r="M74" s="925"/>
      <c r="N74" s="925"/>
      <c r="O74" s="925"/>
      <c r="P74" s="926"/>
      <c r="Q74" s="927"/>
    </row>
    <row r="75" spans="2:17" ht="23.25" customHeight="1">
      <c r="B75" s="1124"/>
      <c r="C75" s="80"/>
      <c r="D75" s="79" t="s">
        <v>18</v>
      </c>
      <c r="E75" s="924"/>
      <c r="F75" s="911">
        <f>TRUNC(F58*$P$75)</f>
        <v>0</v>
      </c>
      <c r="G75" s="911">
        <f aca="true" t="shared" si="40" ref="G75:O75">TRUNC(G58*$P$75)</f>
        <v>0</v>
      </c>
      <c r="H75" s="911">
        <f t="shared" si="40"/>
        <v>0</v>
      </c>
      <c r="I75" s="911">
        <f t="shared" si="40"/>
        <v>0</v>
      </c>
      <c r="J75" s="911">
        <f t="shared" si="40"/>
        <v>0</v>
      </c>
      <c r="K75" s="911">
        <f t="shared" si="40"/>
        <v>0</v>
      </c>
      <c r="L75" s="911">
        <f t="shared" si="40"/>
        <v>0</v>
      </c>
      <c r="M75" s="911">
        <f t="shared" si="40"/>
        <v>0</v>
      </c>
      <c r="N75" s="911">
        <f t="shared" si="40"/>
        <v>0</v>
      </c>
      <c r="O75" s="911">
        <f t="shared" si="40"/>
        <v>0</v>
      </c>
      <c r="P75" s="912">
        <f t="shared" si="35"/>
        <v>0</v>
      </c>
      <c r="Q75" s="941">
        <f>'③収益'!D90</f>
        <v>0</v>
      </c>
    </row>
    <row r="76" spans="2:17" ht="23.25" customHeight="1">
      <c r="B76" s="1124"/>
      <c r="C76" s="77" t="s">
        <v>93</v>
      </c>
      <c r="D76" s="78" t="s">
        <v>94</v>
      </c>
      <c r="E76" s="924"/>
      <c r="F76" s="911">
        <f>TRUNC(F58*$P$76)</f>
        <v>0</v>
      </c>
      <c r="G76" s="911">
        <f aca="true" t="shared" si="41" ref="G76:O76">TRUNC(G58*$P$76)</f>
        <v>0</v>
      </c>
      <c r="H76" s="911">
        <f t="shared" si="41"/>
        <v>0</v>
      </c>
      <c r="I76" s="911">
        <f t="shared" si="41"/>
        <v>0</v>
      </c>
      <c r="J76" s="911">
        <f t="shared" si="41"/>
        <v>0</v>
      </c>
      <c r="K76" s="911">
        <f t="shared" si="41"/>
        <v>0</v>
      </c>
      <c r="L76" s="911">
        <f t="shared" si="41"/>
        <v>0</v>
      </c>
      <c r="M76" s="911">
        <f t="shared" si="41"/>
        <v>0</v>
      </c>
      <c r="N76" s="911">
        <f t="shared" si="41"/>
        <v>0</v>
      </c>
      <c r="O76" s="911">
        <f t="shared" si="41"/>
        <v>0</v>
      </c>
      <c r="P76" s="912">
        <f t="shared" si="35"/>
        <v>0</v>
      </c>
      <c r="Q76" s="941">
        <f>'③収益'!D91</f>
        <v>0</v>
      </c>
    </row>
    <row r="77" spans="2:17" ht="23.25" customHeight="1">
      <c r="B77" s="1124"/>
      <c r="C77" s="69"/>
      <c r="D77" s="78" t="s">
        <v>95</v>
      </c>
      <c r="E77" s="924"/>
      <c r="F77" s="911">
        <f>TRUNC(F58*$P$77)</f>
        <v>0</v>
      </c>
      <c r="G77" s="911">
        <f aca="true" t="shared" si="42" ref="G77:O77">TRUNC(G58*$P$77)</f>
        <v>0</v>
      </c>
      <c r="H77" s="911">
        <f t="shared" si="42"/>
        <v>0</v>
      </c>
      <c r="I77" s="911">
        <f t="shared" si="42"/>
        <v>0</v>
      </c>
      <c r="J77" s="911">
        <f t="shared" si="42"/>
        <v>0</v>
      </c>
      <c r="K77" s="911">
        <f t="shared" si="42"/>
        <v>0</v>
      </c>
      <c r="L77" s="911">
        <f t="shared" si="42"/>
        <v>0</v>
      </c>
      <c r="M77" s="911">
        <f t="shared" si="42"/>
        <v>0</v>
      </c>
      <c r="N77" s="911">
        <f t="shared" si="42"/>
        <v>0</v>
      </c>
      <c r="O77" s="911">
        <f t="shared" si="42"/>
        <v>0</v>
      </c>
      <c r="P77" s="912">
        <f t="shared" si="35"/>
        <v>0</v>
      </c>
      <c r="Q77" s="941">
        <f>'③収益'!D92</f>
        <v>0</v>
      </c>
    </row>
    <row r="78" spans="2:17" ht="23.25" customHeight="1">
      <c r="B78" s="1124"/>
      <c r="C78" s="1121" t="s">
        <v>50</v>
      </c>
      <c r="D78" s="1122"/>
      <c r="E78" s="924"/>
      <c r="F78" s="928" t="s">
        <v>184</v>
      </c>
      <c r="G78" s="928" t="s">
        <v>184</v>
      </c>
      <c r="H78" s="928" t="s">
        <v>184</v>
      </c>
      <c r="I78" s="928" t="s">
        <v>184</v>
      </c>
      <c r="J78" s="928" t="s">
        <v>184</v>
      </c>
      <c r="K78" s="928" t="s">
        <v>184</v>
      </c>
      <c r="L78" s="928" t="s">
        <v>184</v>
      </c>
      <c r="M78" s="928" t="s">
        <v>184</v>
      </c>
      <c r="N78" s="928" t="s">
        <v>184</v>
      </c>
      <c r="O78" s="929" t="s">
        <v>184</v>
      </c>
      <c r="P78" s="930" t="s">
        <v>116</v>
      </c>
      <c r="Q78" s="931" t="s">
        <v>184</v>
      </c>
    </row>
    <row r="79" spans="2:17" ht="23.25" customHeight="1" thickBot="1">
      <c r="B79" s="1124"/>
      <c r="C79" s="1138" t="s">
        <v>67</v>
      </c>
      <c r="D79" s="1139"/>
      <c r="E79" s="932"/>
      <c r="F79" s="933"/>
      <c r="G79" s="933"/>
      <c r="H79" s="933"/>
      <c r="I79" s="933"/>
      <c r="J79" s="933"/>
      <c r="K79" s="933"/>
      <c r="L79" s="933"/>
      <c r="M79" s="933"/>
      <c r="N79" s="933"/>
      <c r="O79" s="942"/>
      <c r="P79" s="934"/>
      <c r="Q79" s="935"/>
    </row>
    <row r="80" spans="2:17" ht="23.25" customHeight="1" thickBot="1" thickTop="1">
      <c r="B80" s="1125"/>
      <c r="C80" s="1127" t="s">
        <v>96</v>
      </c>
      <c r="D80" s="1128"/>
      <c r="E80" s="904">
        <f>SUM(E63:E79)</f>
        <v>0</v>
      </c>
      <c r="F80" s="905">
        <f>SUM(F63:F79)</f>
        <v>0</v>
      </c>
      <c r="G80" s="905">
        <f aca="true" t="shared" si="43" ref="G80:L80">SUM(G63:G79)</f>
        <v>0</v>
      </c>
      <c r="H80" s="905">
        <f t="shared" si="43"/>
        <v>0</v>
      </c>
      <c r="I80" s="905">
        <f t="shared" si="43"/>
        <v>0</v>
      </c>
      <c r="J80" s="905">
        <f t="shared" si="43"/>
        <v>0</v>
      </c>
      <c r="K80" s="905">
        <f t="shared" si="43"/>
        <v>0</v>
      </c>
      <c r="L80" s="905">
        <f t="shared" si="43"/>
        <v>0</v>
      </c>
      <c r="M80" s="905">
        <f>SUM(M63:M79)</f>
        <v>0</v>
      </c>
      <c r="N80" s="905">
        <f>SUM(N63:N79)</f>
        <v>0</v>
      </c>
      <c r="O80" s="936">
        <f>SUM(O63:O79)</f>
        <v>0</v>
      </c>
      <c r="P80" s="937">
        <f>ROUNDUP(Q80/10,0)</f>
        <v>0</v>
      </c>
      <c r="Q80" s="908">
        <f>SUM(Q63:Q77)</f>
        <v>0</v>
      </c>
    </row>
    <row r="81" spans="2:17" ht="23.25" customHeight="1" thickBot="1">
      <c r="B81" s="1144" t="s">
        <v>19</v>
      </c>
      <c r="C81" s="1134"/>
      <c r="D81" s="1135"/>
      <c r="E81" s="904">
        <f>E62-E80</f>
        <v>0</v>
      </c>
      <c r="F81" s="905">
        <f>F62-F80</f>
        <v>0</v>
      </c>
      <c r="G81" s="905">
        <f aca="true" t="shared" si="44" ref="G81:O81">G62-G80</f>
        <v>0</v>
      </c>
      <c r="H81" s="905">
        <f t="shared" si="44"/>
        <v>0</v>
      </c>
      <c r="I81" s="905">
        <f t="shared" si="44"/>
        <v>0</v>
      </c>
      <c r="J81" s="905">
        <f t="shared" si="44"/>
        <v>0</v>
      </c>
      <c r="K81" s="905">
        <f t="shared" si="44"/>
        <v>0</v>
      </c>
      <c r="L81" s="905">
        <f t="shared" si="44"/>
        <v>0</v>
      </c>
      <c r="M81" s="905">
        <f t="shared" si="44"/>
        <v>0</v>
      </c>
      <c r="N81" s="905">
        <f t="shared" si="44"/>
        <v>0</v>
      </c>
      <c r="O81" s="905">
        <f t="shared" si="44"/>
        <v>0</v>
      </c>
      <c r="P81" s="906">
        <f>ROUNDUP(Q81/10,0)</f>
        <v>0</v>
      </c>
      <c r="Q81" s="907">
        <f>Q62-Q80</f>
        <v>0</v>
      </c>
    </row>
    <row r="82" spans="2:17" ht="23.25" customHeight="1">
      <c r="B82" s="64"/>
      <c r="C82" s="65"/>
      <c r="D82" s="65"/>
      <c r="E82" s="66"/>
      <c r="F82" s="66"/>
      <c r="G82" s="66"/>
      <c r="H82" s="66"/>
      <c r="I82" s="66"/>
      <c r="J82" s="899" t="s">
        <v>456</v>
      </c>
      <c r="K82" s="66"/>
      <c r="L82" s="66"/>
      <c r="M82" s="66"/>
      <c r="N82" s="66"/>
      <c r="O82" s="66"/>
      <c r="P82" s="75"/>
      <c r="Q82" s="75"/>
    </row>
    <row r="83" spans="2:17" ht="23.25" customHeight="1" thickBot="1">
      <c r="B83" s="74" t="s">
        <v>121</v>
      </c>
      <c r="C83" s="67"/>
      <c r="D83" s="67"/>
      <c r="E83" s="68"/>
      <c r="F83" s="68"/>
      <c r="G83" s="68"/>
      <c r="H83" s="68"/>
      <c r="I83" s="68"/>
      <c r="J83" s="68"/>
      <c r="K83" s="68"/>
      <c r="L83" s="68"/>
      <c r="M83" s="68"/>
      <c r="N83" s="68"/>
      <c r="O83" s="68"/>
      <c r="P83" s="157" t="s">
        <v>163</v>
      </c>
      <c r="Q83" s="76"/>
    </row>
    <row r="84" spans="2:17" ht="23.25" customHeight="1" thickBot="1">
      <c r="B84" s="83"/>
      <c r="C84" s="1140"/>
      <c r="D84" s="1141"/>
      <c r="E84" s="72" t="s">
        <v>179</v>
      </c>
      <c r="F84" s="71" t="s">
        <v>23</v>
      </c>
      <c r="G84" s="71" t="s">
        <v>3</v>
      </c>
      <c r="H84" s="71" t="s">
        <v>4</v>
      </c>
      <c r="I84" s="71" t="s">
        <v>5</v>
      </c>
      <c r="J84" s="71" t="s">
        <v>6</v>
      </c>
      <c r="K84" s="71" t="s">
        <v>7</v>
      </c>
      <c r="L84" s="71" t="s">
        <v>8</v>
      </c>
      <c r="M84" s="71" t="s">
        <v>9</v>
      </c>
      <c r="N84" s="71" t="s">
        <v>52</v>
      </c>
      <c r="O84" s="73" t="s">
        <v>53</v>
      </c>
      <c r="P84" s="85" t="s">
        <v>98</v>
      </c>
      <c r="Q84" s="82" t="s">
        <v>99</v>
      </c>
    </row>
    <row r="85" spans="2:17" ht="23.25" customHeight="1">
      <c r="B85" s="1123" t="s">
        <v>51</v>
      </c>
      <c r="C85" s="1142" t="s">
        <v>22</v>
      </c>
      <c r="D85" s="1143"/>
      <c r="E85" s="955"/>
      <c r="F85" s="956"/>
      <c r="G85" s="956"/>
      <c r="H85" s="956"/>
      <c r="I85" s="956"/>
      <c r="J85" s="956"/>
      <c r="K85" s="956"/>
      <c r="L85" s="956"/>
      <c r="M85" s="956"/>
      <c r="N85" s="956"/>
      <c r="O85" s="957"/>
      <c r="P85" s="958"/>
      <c r="Q85" s="959"/>
    </row>
    <row r="86" spans="2:17" ht="23.25" customHeight="1">
      <c r="B86" s="1124"/>
      <c r="C86" s="1121" t="s">
        <v>10</v>
      </c>
      <c r="D86" s="1122"/>
      <c r="E86" s="910"/>
      <c r="F86" s="911">
        <f>$F$85*P86</f>
        <v>0</v>
      </c>
      <c r="G86" s="911">
        <f>$G$85*P86</f>
        <v>0</v>
      </c>
      <c r="H86" s="911">
        <f>$H$85*P86</f>
        <v>0</v>
      </c>
      <c r="I86" s="911">
        <f>$I$85*P86</f>
        <v>0</v>
      </c>
      <c r="J86" s="911">
        <f>$J$85*P86</f>
        <v>0</v>
      </c>
      <c r="K86" s="911">
        <f>$K$85*P86</f>
        <v>0</v>
      </c>
      <c r="L86" s="911">
        <f>$L$85*P86</f>
        <v>0</v>
      </c>
      <c r="M86" s="911">
        <f>$M$85*P86</f>
        <v>0</v>
      </c>
      <c r="N86" s="911">
        <f>$N$85*P86</f>
        <v>0</v>
      </c>
      <c r="O86" s="938">
        <f>$O$85*P86</f>
        <v>0</v>
      </c>
      <c r="P86" s="912">
        <f>ROUNDDOWN(Q86/10,0)</f>
        <v>0</v>
      </c>
      <c r="Q86" s="913">
        <f>'③-2収益'!L5</f>
        <v>0</v>
      </c>
    </row>
    <row r="87" spans="2:17" ht="23.25" customHeight="1">
      <c r="B87" s="1124"/>
      <c r="C87" s="1121" t="s">
        <v>11</v>
      </c>
      <c r="D87" s="1122"/>
      <c r="E87" s="910"/>
      <c r="F87" s="943">
        <f>'③-2収益'!$S$10*F85/10</f>
        <v>0</v>
      </c>
      <c r="G87" s="911">
        <f>'③-2収益'!$S$10*G85/10</f>
        <v>0</v>
      </c>
      <c r="H87" s="911">
        <f>'③-2収益'!$S$10*H85/10</f>
        <v>0</v>
      </c>
      <c r="I87" s="911">
        <f>'③-2収益'!$S$10*I85/10</f>
        <v>0</v>
      </c>
      <c r="J87" s="911">
        <f>'③-2収益'!$S$10*J85/10</f>
        <v>0</v>
      </c>
      <c r="K87" s="911">
        <f>'③-2収益'!$S$10*K85/10</f>
        <v>0</v>
      </c>
      <c r="L87" s="911">
        <f>'③-2収益'!$S$10*L85/10</f>
        <v>0</v>
      </c>
      <c r="M87" s="911">
        <f>'③-2収益'!$S$10*M85/10</f>
        <v>0</v>
      </c>
      <c r="N87" s="911">
        <f>'③-2収益'!$S$10*N85/10</f>
        <v>0</v>
      </c>
      <c r="O87" s="938">
        <f>'③-2収益'!$S$10*O85/10</f>
        <v>0</v>
      </c>
      <c r="P87" s="912">
        <f>ROUNDDOWN(Q87/10,0)</f>
        <v>0</v>
      </c>
      <c r="Q87" s="913">
        <f>'③-2収益'!Q5</f>
        <v>0</v>
      </c>
    </row>
    <row r="88" spans="2:17" ht="23.25" customHeight="1" thickBot="1">
      <c r="B88" s="1124"/>
      <c r="C88" s="1138" t="s">
        <v>422</v>
      </c>
      <c r="D88" s="1139"/>
      <c r="E88" s="914"/>
      <c r="F88" s="915">
        <f>'③-2収益'!$T$10</f>
        <v>0</v>
      </c>
      <c r="G88" s="915">
        <f>'③-2収益'!$T$10</f>
        <v>0</v>
      </c>
      <c r="H88" s="915">
        <f>'③-2収益'!$T$10</f>
        <v>0</v>
      </c>
      <c r="I88" s="915">
        <f>'③-2収益'!$T$10</f>
        <v>0</v>
      </c>
      <c r="J88" s="915">
        <f>'③-2収益'!$T$10</f>
        <v>0</v>
      </c>
      <c r="K88" s="915">
        <f>'③-2収益'!$T$10</f>
        <v>0</v>
      </c>
      <c r="L88" s="915">
        <f>'③-2収益'!$T$10</f>
        <v>0</v>
      </c>
      <c r="M88" s="915">
        <f>'③-2収益'!$T$10</f>
        <v>0</v>
      </c>
      <c r="N88" s="915">
        <f>'③-2収益'!$T$10</f>
        <v>0</v>
      </c>
      <c r="O88" s="915">
        <f>'③-2収益'!$T$10</f>
        <v>0</v>
      </c>
      <c r="P88" s="916">
        <f>'③-2収益'!$T$10</f>
        <v>0</v>
      </c>
      <c r="Q88" s="917">
        <f>'③-2収益'!$T$10</f>
        <v>0</v>
      </c>
    </row>
    <row r="89" spans="2:17" ht="23.25" customHeight="1" thickBot="1" thickTop="1">
      <c r="B89" s="1125"/>
      <c r="C89" s="1127" t="s">
        <v>2</v>
      </c>
      <c r="D89" s="1128"/>
      <c r="E89" s="918"/>
      <c r="F89" s="905">
        <f>TRUNC(F87*F88)</f>
        <v>0</v>
      </c>
      <c r="G89" s="905">
        <f>TRUNC(G87*G88)</f>
        <v>0</v>
      </c>
      <c r="H89" s="905">
        <f aca="true" t="shared" si="45" ref="H89:O89">TRUNC(H87*H88)</f>
        <v>0</v>
      </c>
      <c r="I89" s="905">
        <f t="shared" si="45"/>
        <v>0</v>
      </c>
      <c r="J89" s="905">
        <f t="shared" si="45"/>
        <v>0</v>
      </c>
      <c r="K89" s="905">
        <f t="shared" si="45"/>
        <v>0</v>
      </c>
      <c r="L89" s="905">
        <f t="shared" si="45"/>
        <v>0</v>
      </c>
      <c r="M89" s="905">
        <f t="shared" si="45"/>
        <v>0</v>
      </c>
      <c r="N89" s="905">
        <f t="shared" si="45"/>
        <v>0</v>
      </c>
      <c r="O89" s="905">
        <f t="shared" si="45"/>
        <v>0</v>
      </c>
      <c r="P89" s="919">
        <f>TRUNC(P87*P88)</f>
        <v>0</v>
      </c>
      <c r="Q89" s="908">
        <f>TRUNC(Q87*Q88)</f>
        <v>0</v>
      </c>
    </row>
    <row r="90" spans="2:17" ht="23.25" customHeight="1">
      <c r="B90" s="1123" t="s">
        <v>165</v>
      </c>
      <c r="C90" s="1142" t="s">
        <v>12</v>
      </c>
      <c r="D90" s="1143"/>
      <c r="E90" s="909"/>
      <c r="F90" s="921">
        <f>TRUNC(F85*$P$90)</f>
        <v>0</v>
      </c>
      <c r="G90" s="921">
        <f aca="true" t="shared" si="46" ref="G90:O90">TRUNC(G85*$P$90)</f>
        <v>0</v>
      </c>
      <c r="H90" s="921">
        <f t="shared" si="46"/>
        <v>0</v>
      </c>
      <c r="I90" s="921">
        <f t="shared" si="46"/>
        <v>0</v>
      </c>
      <c r="J90" s="921">
        <f t="shared" si="46"/>
        <v>0</v>
      </c>
      <c r="K90" s="921">
        <f t="shared" si="46"/>
        <v>0</v>
      </c>
      <c r="L90" s="921">
        <f t="shared" si="46"/>
        <v>0</v>
      </c>
      <c r="M90" s="921">
        <f t="shared" si="46"/>
        <v>0</v>
      </c>
      <c r="N90" s="921">
        <f t="shared" si="46"/>
        <v>0</v>
      </c>
      <c r="O90" s="921">
        <f t="shared" si="46"/>
        <v>0</v>
      </c>
      <c r="P90" s="922">
        <f>ROUNDUP(Q90/10,0)</f>
        <v>0</v>
      </c>
      <c r="Q90" s="923">
        <f>'③-2収益'!D7</f>
        <v>0</v>
      </c>
    </row>
    <row r="91" spans="2:17" ht="23.25" customHeight="1">
      <c r="B91" s="1124"/>
      <c r="C91" s="1121" t="s">
        <v>13</v>
      </c>
      <c r="D91" s="1122"/>
      <c r="E91" s="910"/>
      <c r="F91" s="911">
        <f>TRUNC(F85*$P$91)</f>
        <v>0</v>
      </c>
      <c r="G91" s="911">
        <f aca="true" t="shared" si="47" ref="G91:O91">TRUNC(G85*$P$91)</f>
        <v>0</v>
      </c>
      <c r="H91" s="911">
        <f t="shared" si="47"/>
        <v>0</v>
      </c>
      <c r="I91" s="911">
        <f t="shared" si="47"/>
        <v>0</v>
      </c>
      <c r="J91" s="911">
        <f t="shared" si="47"/>
        <v>0</v>
      </c>
      <c r="K91" s="911">
        <f t="shared" si="47"/>
        <v>0</v>
      </c>
      <c r="L91" s="911">
        <f t="shared" si="47"/>
        <v>0</v>
      </c>
      <c r="M91" s="911">
        <f t="shared" si="47"/>
        <v>0</v>
      </c>
      <c r="N91" s="911">
        <f t="shared" si="47"/>
        <v>0</v>
      </c>
      <c r="O91" s="911">
        <f t="shared" si="47"/>
        <v>0</v>
      </c>
      <c r="P91" s="912">
        <f>ROUNDUP(Q91/10,0)</f>
        <v>0</v>
      </c>
      <c r="Q91" s="913">
        <f>'③-2収益'!D8</f>
        <v>0</v>
      </c>
    </row>
    <row r="92" spans="2:17" ht="23.25" customHeight="1">
      <c r="B92" s="1124"/>
      <c r="C92" s="1121" t="s">
        <v>14</v>
      </c>
      <c r="D92" s="1122"/>
      <c r="E92" s="910"/>
      <c r="F92" s="911">
        <f>TRUNC(F85*$P$92)</f>
        <v>0</v>
      </c>
      <c r="G92" s="911">
        <f aca="true" t="shared" si="48" ref="G92:O92">TRUNC(G85*$P$92)</f>
        <v>0</v>
      </c>
      <c r="H92" s="911">
        <f t="shared" si="48"/>
        <v>0</v>
      </c>
      <c r="I92" s="911">
        <f t="shared" si="48"/>
        <v>0</v>
      </c>
      <c r="J92" s="911">
        <f t="shared" si="48"/>
        <v>0</v>
      </c>
      <c r="K92" s="911">
        <f t="shared" si="48"/>
        <v>0</v>
      </c>
      <c r="L92" s="911">
        <f t="shared" si="48"/>
        <v>0</v>
      </c>
      <c r="M92" s="911">
        <f t="shared" si="48"/>
        <v>0</v>
      </c>
      <c r="N92" s="911">
        <f t="shared" si="48"/>
        <v>0</v>
      </c>
      <c r="O92" s="911">
        <f t="shared" si="48"/>
        <v>0</v>
      </c>
      <c r="P92" s="912">
        <f aca="true" t="shared" si="49" ref="P92:P104">ROUNDUP(Q92/10,0)</f>
        <v>0</v>
      </c>
      <c r="Q92" s="913">
        <f>'③-2収益'!D9</f>
        <v>0</v>
      </c>
    </row>
    <row r="93" spans="2:17" ht="23.25" customHeight="1">
      <c r="B93" s="1124"/>
      <c r="C93" s="1121" t="s">
        <v>87</v>
      </c>
      <c r="D93" s="1122"/>
      <c r="E93" s="910"/>
      <c r="F93" s="911">
        <f>TRUNC(F85*$P$93)</f>
        <v>0</v>
      </c>
      <c r="G93" s="911">
        <f aca="true" t="shared" si="50" ref="G93:O93">TRUNC(G85*$P$93)</f>
        <v>0</v>
      </c>
      <c r="H93" s="911">
        <f t="shared" si="50"/>
        <v>0</v>
      </c>
      <c r="I93" s="911">
        <f t="shared" si="50"/>
        <v>0</v>
      </c>
      <c r="J93" s="911">
        <f t="shared" si="50"/>
        <v>0</v>
      </c>
      <c r="K93" s="911">
        <f t="shared" si="50"/>
        <v>0</v>
      </c>
      <c r="L93" s="911">
        <f t="shared" si="50"/>
        <v>0</v>
      </c>
      <c r="M93" s="911">
        <f t="shared" si="50"/>
        <v>0</v>
      </c>
      <c r="N93" s="911">
        <f t="shared" si="50"/>
        <v>0</v>
      </c>
      <c r="O93" s="911">
        <f t="shared" si="50"/>
        <v>0</v>
      </c>
      <c r="P93" s="912">
        <f t="shared" si="49"/>
        <v>0</v>
      </c>
      <c r="Q93" s="913">
        <f>'③-2収益'!D10</f>
        <v>0</v>
      </c>
    </row>
    <row r="94" spans="2:17" ht="23.25" customHeight="1">
      <c r="B94" s="1124"/>
      <c r="C94" s="1121" t="s">
        <v>88</v>
      </c>
      <c r="D94" s="1122"/>
      <c r="E94" s="910"/>
      <c r="F94" s="911">
        <f>TRUNC(F85*$P$94)</f>
        <v>0</v>
      </c>
      <c r="G94" s="911">
        <f aca="true" t="shared" si="51" ref="G94:O94">TRUNC(G85*$P$94)</f>
        <v>0</v>
      </c>
      <c r="H94" s="911">
        <f t="shared" si="51"/>
        <v>0</v>
      </c>
      <c r="I94" s="911">
        <f t="shared" si="51"/>
        <v>0</v>
      </c>
      <c r="J94" s="911">
        <f t="shared" si="51"/>
        <v>0</v>
      </c>
      <c r="K94" s="911">
        <f t="shared" si="51"/>
        <v>0</v>
      </c>
      <c r="L94" s="911">
        <f t="shared" si="51"/>
        <v>0</v>
      </c>
      <c r="M94" s="911">
        <f t="shared" si="51"/>
        <v>0</v>
      </c>
      <c r="N94" s="911">
        <f t="shared" si="51"/>
        <v>0</v>
      </c>
      <c r="O94" s="911">
        <f t="shared" si="51"/>
        <v>0</v>
      </c>
      <c r="P94" s="912">
        <f t="shared" si="49"/>
        <v>0</v>
      </c>
      <c r="Q94" s="913">
        <f>'③-2収益'!D11</f>
        <v>0</v>
      </c>
    </row>
    <row r="95" spans="2:17" ht="23.25" customHeight="1">
      <c r="B95" s="1124"/>
      <c r="C95" s="1131" t="s">
        <v>15</v>
      </c>
      <c r="D95" s="1132"/>
      <c r="E95" s="910"/>
      <c r="F95" s="911">
        <f>TRUNC(F85*$P$95)</f>
        <v>0</v>
      </c>
      <c r="G95" s="911">
        <f aca="true" t="shared" si="52" ref="G95:O95">TRUNC(G85*$P$95)</f>
        <v>0</v>
      </c>
      <c r="H95" s="911">
        <f t="shared" si="52"/>
        <v>0</v>
      </c>
      <c r="I95" s="911">
        <f t="shared" si="52"/>
        <v>0</v>
      </c>
      <c r="J95" s="911">
        <f t="shared" si="52"/>
        <v>0</v>
      </c>
      <c r="K95" s="911">
        <f t="shared" si="52"/>
        <v>0</v>
      </c>
      <c r="L95" s="911">
        <f t="shared" si="52"/>
        <v>0</v>
      </c>
      <c r="M95" s="911">
        <f t="shared" si="52"/>
        <v>0</v>
      </c>
      <c r="N95" s="911">
        <f t="shared" si="52"/>
        <v>0</v>
      </c>
      <c r="O95" s="911">
        <f t="shared" si="52"/>
        <v>0</v>
      </c>
      <c r="P95" s="912">
        <f t="shared" si="49"/>
        <v>0</v>
      </c>
      <c r="Q95" s="913">
        <f>'③-2収益'!D12</f>
        <v>0</v>
      </c>
    </row>
    <row r="96" spans="2:17" ht="23.25" customHeight="1">
      <c r="B96" s="1124"/>
      <c r="C96" s="1121" t="s">
        <v>114</v>
      </c>
      <c r="D96" s="1122"/>
      <c r="E96" s="910"/>
      <c r="F96" s="911">
        <f>TRUNC(F85*$P$96)</f>
        <v>0</v>
      </c>
      <c r="G96" s="911">
        <f aca="true" t="shared" si="53" ref="G96:O96">TRUNC(G85*$P$96)</f>
        <v>0</v>
      </c>
      <c r="H96" s="911">
        <f t="shared" si="53"/>
        <v>0</v>
      </c>
      <c r="I96" s="911">
        <f t="shared" si="53"/>
        <v>0</v>
      </c>
      <c r="J96" s="911">
        <f t="shared" si="53"/>
        <v>0</v>
      </c>
      <c r="K96" s="911">
        <f t="shared" si="53"/>
        <v>0</v>
      </c>
      <c r="L96" s="911">
        <f t="shared" si="53"/>
        <v>0</v>
      </c>
      <c r="M96" s="911">
        <f t="shared" si="53"/>
        <v>0</v>
      </c>
      <c r="N96" s="911">
        <f t="shared" si="53"/>
        <v>0</v>
      </c>
      <c r="O96" s="911">
        <f t="shared" si="53"/>
        <v>0</v>
      </c>
      <c r="P96" s="912">
        <f t="shared" si="49"/>
        <v>0</v>
      </c>
      <c r="Q96" s="913">
        <f>'③-2収益'!D13</f>
        <v>0</v>
      </c>
    </row>
    <row r="97" spans="2:17" ht="23.25" customHeight="1">
      <c r="B97" s="1124"/>
      <c r="C97" s="77"/>
      <c r="D97" s="78" t="s">
        <v>16</v>
      </c>
      <c r="E97" s="910"/>
      <c r="F97" s="925"/>
      <c r="G97" s="925"/>
      <c r="H97" s="925"/>
      <c r="I97" s="925"/>
      <c r="J97" s="925"/>
      <c r="K97" s="925"/>
      <c r="L97" s="925"/>
      <c r="M97" s="925"/>
      <c r="N97" s="925"/>
      <c r="O97" s="925"/>
      <c r="P97" s="926"/>
      <c r="Q97" s="927"/>
    </row>
    <row r="98" spans="2:17" ht="23.25" customHeight="1">
      <c r="B98" s="1124"/>
      <c r="C98" s="77" t="s">
        <v>90</v>
      </c>
      <c r="D98" s="79" t="s">
        <v>17</v>
      </c>
      <c r="E98" s="910"/>
      <c r="F98" s="925"/>
      <c r="G98" s="925"/>
      <c r="H98" s="925"/>
      <c r="I98" s="925"/>
      <c r="J98" s="925"/>
      <c r="K98" s="925"/>
      <c r="L98" s="925"/>
      <c r="M98" s="925"/>
      <c r="N98" s="925"/>
      <c r="O98" s="925"/>
      <c r="P98" s="926"/>
      <c r="Q98" s="927"/>
    </row>
    <row r="99" spans="2:17" ht="23.25" customHeight="1">
      <c r="B99" s="1124"/>
      <c r="C99" s="69"/>
      <c r="D99" s="79" t="s">
        <v>91</v>
      </c>
      <c r="E99" s="910"/>
      <c r="F99" s="925"/>
      <c r="G99" s="925"/>
      <c r="H99" s="925"/>
      <c r="I99" s="925"/>
      <c r="J99" s="925"/>
      <c r="K99" s="925"/>
      <c r="L99" s="925"/>
      <c r="M99" s="925"/>
      <c r="N99" s="925"/>
      <c r="O99" s="925"/>
      <c r="P99" s="926"/>
      <c r="Q99" s="927"/>
    </row>
    <row r="100" spans="2:17" ht="23.25" customHeight="1">
      <c r="B100" s="1124"/>
      <c r="C100" s="1121" t="s">
        <v>63</v>
      </c>
      <c r="D100" s="1122"/>
      <c r="E100" s="910"/>
      <c r="F100" s="925"/>
      <c r="G100" s="925"/>
      <c r="H100" s="925"/>
      <c r="I100" s="925"/>
      <c r="J100" s="925"/>
      <c r="K100" s="925"/>
      <c r="L100" s="925"/>
      <c r="M100" s="925"/>
      <c r="N100" s="925"/>
      <c r="O100" s="925"/>
      <c r="P100" s="926"/>
      <c r="Q100" s="927"/>
    </row>
    <row r="101" spans="2:17" ht="23.25" customHeight="1">
      <c r="B101" s="1124"/>
      <c r="C101" s="1121" t="s">
        <v>92</v>
      </c>
      <c r="D101" s="1122"/>
      <c r="E101" s="910"/>
      <c r="F101" s="925"/>
      <c r="G101" s="925"/>
      <c r="H101" s="925"/>
      <c r="I101" s="925"/>
      <c r="J101" s="925"/>
      <c r="K101" s="925"/>
      <c r="L101" s="925"/>
      <c r="M101" s="925"/>
      <c r="N101" s="925"/>
      <c r="O101" s="925"/>
      <c r="P101" s="926"/>
      <c r="Q101" s="927"/>
    </row>
    <row r="102" spans="2:17" ht="23.25" customHeight="1">
      <c r="B102" s="1124"/>
      <c r="C102" s="80"/>
      <c r="D102" s="79" t="s">
        <v>18</v>
      </c>
      <c r="E102" s="910"/>
      <c r="F102" s="911">
        <f>TRUNC(F85*$P$102)</f>
        <v>0</v>
      </c>
      <c r="G102" s="911">
        <f aca="true" t="shared" si="54" ref="G102:O102">TRUNC(G85*$P$102)</f>
        <v>0</v>
      </c>
      <c r="H102" s="911">
        <f t="shared" si="54"/>
        <v>0</v>
      </c>
      <c r="I102" s="911">
        <f t="shared" si="54"/>
        <v>0</v>
      </c>
      <c r="J102" s="911">
        <f t="shared" si="54"/>
        <v>0</v>
      </c>
      <c r="K102" s="911">
        <f t="shared" si="54"/>
        <v>0</v>
      </c>
      <c r="L102" s="911">
        <f t="shared" si="54"/>
        <v>0</v>
      </c>
      <c r="M102" s="911">
        <f t="shared" si="54"/>
        <v>0</v>
      </c>
      <c r="N102" s="911">
        <f t="shared" si="54"/>
        <v>0</v>
      </c>
      <c r="O102" s="911">
        <f t="shared" si="54"/>
        <v>0</v>
      </c>
      <c r="P102" s="912">
        <f t="shared" si="49"/>
        <v>0</v>
      </c>
      <c r="Q102" s="913">
        <f>'③-2収益'!D20</f>
        <v>0</v>
      </c>
    </row>
    <row r="103" spans="2:17" ht="23.25" customHeight="1">
      <c r="B103" s="1124"/>
      <c r="C103" s="77" t="s">
        <v>93</v>
      </c>
      <c r="D103" s="78" t="s">
        <v>94</v>
      </c>
      <c r="E103" s="910"/>
      <c r="F103" s="911">
        <f>TRUNC(F85*$P$103)</f>
        <v>0</v>
      </c>
      <c r="G103" s="911">
        <f aca="true" t="shared" si="55" ref="G103:O103">TRUNC(G85*$P$103)</f>
        <v>0</v>
      </c>
      <c r="H103" s="911">
        <f t="shared" si="55"/>
        <v>0</v>
      </c>
      <c r="I103" s="911">
        <f t="shared" si="55"/>
        <v>0</v>
      </c>
      <c r="J103" s="911">
        <f t="shared" si="55"/>
        <v>0</v>
      </c>
      <c r="K103" s="911">
        <f t="shared" si="55"/>
        <v>0</v>
      </c>
      <c r="L103" s="911">
        <f t="shared" si="55"/>
        <v>0</v>
      </c>
      <c r="M103" s="911">
        <f t="shared" si="55"/>
        <v>0</v>
      </c>
      <c r="N103" s="911">
        <f t="shared" si="55"/>
        <v>0</v>
      </c>
      <c r="O103" s="911">
        <f t="shared" si="55"/>
        <v>0</v>
      </c>
      <c r="P103" s="912">
        <f t="shared" si="49"/>
        <v>0</v>
      </c>
      <c r="Q103" s="913">
        <f>'③-2収益'!D21</f>
        <v>0</v>
      </c>
    </row>
    <row r="104" spans="2:17" ht="23.25" customHeight="1">
      <c r="B104" s="1124"/>
      <c r="C104" s="69"/>
      <c r="D104" s="78" t="s">
        <v>95</v>
      </c>
      <c r="E104" s="910"/>
      <c r="F104" s="911">
        <f>TRUNC(F85*$P$104)</f>
        <v>0</v>
      </c>
      <c r="G104" s="911">
        <f aca="true" t="shared" si="56" ref="G104:O104">TRUNC(G85*$P$104)</f>
        <v>0</v>
      </c>
      <c r="H104" s="911">
        <f t="shared" si="56"/>
        <v>0</v>
      </c>
      <c r="I104" s="911">
        <f t="shared" si="56"/>
        <v>0</v>
      </c>
      <c r="J104" s="911">
        <f t="shared" si="56"/>
        <v>0</v>
      </c>
      <c r="K104" s="911">
        <f t="shared" si="56"/>
        <v>0</v>
      </c>
      <c r="L104" s="911">
        <f t="shared" si="56"/>
        <v>0</v>
      </c>
      <c r="M104" s="911">
        <f t="shared" si="56"/>
        <v>0</v>
      </c>
      <c r="N104" s="911">
        <f t="shared" si="56"/>
        <v>0</v>
      </c>
      <c r="O104" s="911">
        <f t="shared" si="56"/>
        <v>0</v>
      </c>
      <c r="P104" s="912">
        <f t="shared" si="49"/>
        <v>0</v>
      </c>
      <c r="Q104" s="913">
        <f>'③-2収益'!D22</f>
        <v>0</v>
      </c>
    </row>
    <row r="105" spans="2:17" ht="23.25" customHeight="1">
      <c r="B105" s="1124"/>
      <c r="C105" s="1121" t="s">
        <v>50</v>
      </c>
      <c r="D105" s="1122"/>
      <c r="E105" s="951"/>
      <c r="F105" s="928" t="s">
        <v>116</v>
      </c>
      <c r="G105" s="928" t="s">
        <v>116</v>
      </c>
      <c r="H105" s="928" t="s">
        <v>116</v>
      </c>
      <c r="I105" s="928" t="s">
        <v>116</v>
      </c>
      <c r="J105" s="928" t="s">
        <v>116</v>
      </c>
      <c r="K105" s="928" t="s">
        <v>116</v>
      </c>
      <c r="L105" s="928" t="s">
        <v>116</v>
      </c>
      <c r="M105" s="928" t="s">
        <v>116</v>
      </c>
      <c r="N105" s="928" t="s">
        <v>116</v>
      </c>
      <c r="O105" s="929" t="s">
        <v>116</v>
      </c>
      <c r="P105" s="930" t="s">
        <v>116</v>
      </c>
      <c r="Q105" s="931" t="s">
        <v>116</v>
      </c>
    </row>
    <row r="106" spans="2:17" ht="23.25" customHeight="1" thickBot="1">
      <c r="B106" s="1124"/>
      <c r="C106" s="1138" t="s">
        <v>67</v>
      </c>
      <c r="D106" s="1139"/>
      <c r="E106" s="914"/>
      <c r="F106" s="933"/>
      <c r="G106" s="933"/>
      <c r="H106" s="933"/>
      <c r="I106" s="933"/>
      <c r="J106" s="933"/>
      <c r="K106" s="933"/>
      <c r="L106" s="933"/>
      <c r="M106" s="933"/>
      <c r="N106" s="933"/>
      <c r="O106" s="942"/>
      <c r="P106" s="934"/>
      <c r="Q106" s="935"/>
    </row>
    <row r="107" spans="2:17" ht="23.25" customHeight="1" thickBot="1" thickTop="1">
      <c r="B107" s="1125"/>
      <c r="C107" s="1127" t="s">
        <v>96</v>
      </c>
      <c r="D107" s="1128"/>
      <c r="E107" s="904">
        <f>SUM(E90:E106)</f>
        <v>0</v>
      </c>
      <c r="F107" s="905">
        <f aca="true" t="shared" si="57" ref="F107:K107">SUM(F90:F106)</f>
        <v>0</v>
      </c>
      <c r="G107" s="905">
        <f>SUM(G90:G106)</f>
        <v>0</v>
      </c>
      <c r="H107" s="905">
        <f t="shared" si="57"/>
        <v>0</v>
      </c>
      <c r="I107" s="905">
        <f t="shared" si="57"/>
        <v>0</v>
      </c>
      <c r="J107" s="905">
        <f t="shared" si="57"/>
        <v>0</v>
      </c>
      <c r="K107" s="905">
        <f t="shared" si="57"/>
        <v>0</v>
      </c>
      <c r="L107" s="905">
        <f>SUM(L90:L106)</f>
        <v>0</v>
      </c>
      <c r="M107" s="905">
        <f>SUM(M90:M106)</f>
        <v>0</v>
      </c>
      <c r="N107" s="905">
        <f>SUM(N90:N106)</f>
        <v>0</v>
      </c>
      <c r="O107" s="936">
        <f>SUM(O90:O106)</f>
        <v>0</v>
      </c>
      <c r="P107" s="937">
        <f>ROUNDUP(Q107/10,0)</f>
        <v>0</v>
      </c>
      <c r="Q107" s="908">
        <f>SUM(Q90:Q104)</f>
        <v>0</v>
      </c>
    </row>
    <row r="108" spans="2:17" ht="23.25" customHeight="1" thickBot="1">
      <c r="B108" s="1144" t="s">
        <v>19</v>
      </c>
      <c r="C108" s="1134"/>
      <c r="D108" s="1135"/>
      <c r="E108" s="904">
        <f>E89-E107</f>
        <v>0</v>
      </c>
      <c r="F108" s="905">
        <f aca="true" t="shared" si="58" ref="F108:O108">F89-F107</f>
        <v>0</v>
      </c>
      <c r="G108" s="905">
        <f t="shared" si="58"/>
        <v>0</v>
      </c>
      <c r="H108" s="905">
        <f t="shared" si="58"/>
        <v>0</v>
      </c>
      <c r="I108" s="905">
        <f t="shared" si="58"/>
        <v>0</v>
      </c>
      <c r="J108" s="905">
        <f t="shared" si="58"/>
        <v>0</v>
      </c>
      <c r="K108" s="905">
        <f t="shared" si="58"/>
        <v>0</v>
      </c>
      <c r="L108" s="905">
        <f t="shared" si="58"/>
        <v>0</v>
      </c>
      <c r="M108" s="905">
        <f t="shared" si="58"/>
        <v>0</v>
      </c>
      <c r="N108" s="905">
        <f t="shared" si="58"/>
        <v>0</v>
      </c>
      <c r="O108" s="905">
        <f t="shared" si="58"/>
        <v>0</v>
      </c>
      <c r="P108" s="906">
        <f>ROUNDUP(Q108/10,0)</f>
        <v>0</v>
      </c>
      <c r="Q108" s="907">
        <f>Q89-Q107</f>
        <v>0</v>
      </c>
    </row>
    <row r="109" ht="22.5" customHeight="1">
      <c r="J109" s="899" t="s">
        <v>457</v>
      </c>
    </row>
    <row r="110" spans="2:17" ht="23.25" customHeight="1" thickBot="1">
      <c r="B110" s="74" t="s">
        <v>325</v>
      </c>
      <c r="C110" s="86"/>
      <c r="D110" s="86"/>
      <c r="E110" s="1153"/>
      <c r="F110" s="1153"/>
      <c r="G110" s="87"/>
      <c r="H110" s="87"/>
      <c r="I110" s="87"/>
      <c r="J110" s="87"/>
      <c r="K110" s="87"/>
      <c r="L110" s="87"/>
      <c r="M110" s="87"/>
      <c r="N110" s="87"/>
      <c r="O110" s="87"/>
      <c r="P110" s="157" t="s">
        <v>162</v>
      </c>
      <c r="Q110" s="84"/>
    </row>
    <row r="111" spans="2:17" ht="23.25" customHeight="1" thickBot="1">
      <c r="B111" s="83"/>
      <c r="C111" s="1140"/>
      <c r="D111" s="1141"/>
      <c r="E111" s="72" t="s">
        <v>179</v>
      </c>
      <c r="F111" s="71" t="s">
        <v>23</v>
      </c>
      <c r="G111" s="71" t="s">
        <v>3</v>
      </c>
      <c r="H111" s="71" t="s">
        <v>4</v>
      </c>
      <c r="I111" s="71" t="s">
        <v>5</v>
      </c>
      <c r="J111" s="71" t="s">
        <v>6</v>
      </c>
      <c r="K111" s="71" t="s">
        <v>7</v>
      </c>
      <c r="L111" s="71" t="s">
        <v>8</v>
      </c>
      <c r="M111" s="71" t="s">
        <v>9</v>
      </c>
      <c r="N111" s="71" t="s">
        <v>52</v>
      </c>
      <c r="O111" s="73" t="s">
        <v>53</v>
      </c>
      <c r="P111" s="85" t="s">
        <v>98</v>
      </c>
      <c r="Q111" s="82" t="s">
        <v>99</v>
      </c>
    </row>
    <row r="112" spans="2:17" ht="23.25" customHeight="1">
      <c r="B112" s="1126" t="s">
        <v>51</v>
      </c>
      <c r="C112" s="1129" t="s">
        <v>22</v>
      </c>
      <c r="D112" s="1130"/>
      <c r="E112" s="960"/>
      <c r="F112" s="961"/>
      <c r="G112" s="961"/>
      <c r="H112" s="961"/>
      <c r="I112" s="961"/>
      <c r="J112" s="961"/>
      <c r="K112" s="961"/>
      <c r="L112" s="961"/>
      <c r="M112" s="961"/>
      <c r="N112" s="961"/>
      <c r="O112" s="962"/>
      <c r="P112" s="963"/>
      <c r="Q112" s="964"/>
    </row>
    <row r="113" spans="2:17" ht="23.25" customHeight="1">
      <c r="B113" s="1124"/>
      <c r="C113" s="1121" t="s">
        <v>10</v>
      </c>
      <c r="D113" s="1122"/>
      <c r="E113" s="910"/>
      <c r="F113" s="911">
        <f>F112*$P$113</f>
        <v>0</v>
      </c>
      <c r="G113" s="911">
        <f aca="true" t="shared" si="59" ref="G113:O113">G112*$P$113</f>
        <v>0</v>
      </c>
      <c r="H113" s="911">
        <f t="shared" si="59"/>
        <v>0</v>
      </c>
      <c r="I113" s="911">
        <f t="shared" si="59"/>
        <v>0</v>
      </c>
      <c r="J113" s="911">
        <f t="shared" si="59"/>
        <v>0</v>
      </c>
      <c r="K113" s="911">
        <f t="shared" si="59"/>
        <v>0</v>
      </c>
      <c r="L113" s="911">
        <f t="shared" si="59"/>
        <v>0</v>
      </c>
      <c r="M113" s="911">
        <f t="shared" si="59"/>
        <v>0</v>
      </c>
      <c r="N113" s="911">
        <f t="shared" si="59"/>
        <v>0</v>
      </c>
      <c r="O113" s="911">
        <f t="shared" si="59"/>
        <v>0</v>
      </c>
      <c r="P113" s="912">
        <f>ROUNDDOWN(Q113/10,0)</f>
        <v>0</v>
      </c>
      <c r="Q113" s="913">
        <f>'③-2収益'!L40</f>
        <v>0</v>
      </c>
    </row>
    <row r="114" spans="2:17" ht="23.25" customHeight="1">
      <c r="B114" s="1124"/>
      <c r="C114" s="1121" t="s">
        <v>11</v>
      </c>
      <c r="D114" s="1122"/>
      <c r="E114" s="910"/>
      <c r="F114" s="943">
        <f>'③-2収益'!$S$45*F112/10</f>
        <v>0</v>
      </c>
      <c r="G114" s="911">
        <f>'③-2収益'!$S$45*G112/10</f>
        <v>0</v>
      </c>
      <c r="H114" s="911">
        <f>'③-2収益'!$S$45*H112/10</f>
        <v>0</v>
      </c>
      <c r="I114" s="911">
        <f>'③-2収益'!$S$45*I112/10</f>
        <v>0</v>
      </c>
      <c r="J114" s="911">
        <f>'③-2収益'!$S$45*J112/10</f>
        <v>0</v>
      </c>
      <c r="K114" s="911">
        <f>'③-2収益'!$S$45*K112/10</f>
        <v>0</v>
      </c>
      <c r="L114" s="911">
        <f>'③-2収益'!$S$45*L112/10</f>
        <v>0</v>
      </c>
      <c r="M114" s="911">
        <f>'③-2収益'!$S$45*M112/10</f>
        <v>0</v>
      </c>
      <c r="N114" s="911">
        <f>'③-2収益'!$S$45*N112/10</f>
        <v>0</v>
      </c>
      <c r="O114" s="911">
        <f>'③-2収益'!$S$45*O112/10</f>
        <v>0</v>
      </c>
      <c r="P114" s="912">
        <f>ROUNDDOWN(Q114/10,0)</f>
        <v>0</v>
      </c>
      <c r="Q114" s="913">
        <f>'③-2収益'!Q40</f>
        <v>0</v>
      </c>
    </row>
    <row r="115" spans="2:17" ht="23.25" customHeight="1" thickBot="1">
      <c r="B115" s="1124"/>
      <c r="C115" s="1138" t="s">
        <v>422</v>
      </c>
      <c r="D115" s="1139"/>
      <c r="E115" s="914"/>
      <c r="F115" s="915">
        <f>'③-2収益'!$T$45</f>
        <v>0</v>
      </c>
      <c r="G115" s="915">
        <f>'③-2収益'!$T$45</f>
        <v>0</v>
      </c>
      <c r="H115" s="915">
        <f>'③-2収益'!$T$45</f>
        <v>0</v>
      </c>
      <c r="I115" s="915">
        <f>'③-2収益'!$T$45</f>
        <v>0</v>
      </c>
      <c r="J115" s="915">
        <f>'③-2収益'!$T$45</f>
        <v>0</v>
      </c>
      <c r="K115" s="915">
        <f>'③-2収益'!$T$45</f>
        <v>0</v>
      </c>
      <c r="L115" s="915">
        <f>'③-2収益'!$T$45</f>
        <v>0</v>
      </c>
      <c r="M115" s="915">
        <f>'③-2収益'!$T$45</f>
        <v>0</v>
      </c>
      <c r="N115" s="915">
        <f>'③-2収益'!$T$45</f>
        <v>0</v>
      </c>
      <c r="O115" s="915">
        <f>'③-2収益'!$T$45</f>
        <v>0</v>
      </c>
      <c r="P115" s="916">
        <f>'③-2収益'!$T$45</f>
        <v>0</v>
      </c>
      <c r="Q115" s="917">
        <f>'③-2収益'!$T$45</f>
        <v>0</v>
      </c>
    </row>
    <row r="116" spans="2:17" ht="23.25" customHeight="1" thickBot="1" thickTop="1">
      <c r="B116" s="1125"/>
      <c r="C116" s="1127" t="s">
        <v>2</v>
      </c>
      <c r="D116" s="1128"/>
      <c r="E116" s="918"/>
      <c r="F116" s="905">
        <f>TRUNC(F114*F115)</f>
        <v>0</v>
      </c>
      <c r="G116" s="905">
        <f aca="true" t="shared" si="60" ref="G116:O116">TRUNC(G114*G115)</f>
        <v>0</v>
      </c>
      <c r="H116" s="905">
        <f t="shared" si="60"/>
        <v>0</v>
      </c>
      <c r="I116" s="905">
        <f t="shared" si="60"/>
        <v>0</v>
      </c>
      <c r="J116" s="905">
        <f t="shared" si="60"/>
        <v>0</v>
      </c>
      <c r="K116" s="905">
        <f t="shared" si="60"/>
        <v>0</v>
      </c>
      <c r="L116" s="905">
        <f>TRUNC(L114*L115)</f>
        <v>0</v>
      </c>
      <c r="M116" s="905">
        <f t="shared" si="60"/>
        <v>0</v>
      </c>
      <c r="N116" s="905">
        <f t="shared" si="60"/>
        <v>0</v>
      </c>
      <c r="O116" s="905">
        <f t="shared" si="60"/>
        <v>0</v>
      </c>
      <c r="P116" s="919">
        <f>TRUNC(P114*P115)</f>
        <v>0</v>
      </c>
      <c r="Q116" s="908">
        <f>TRUNC(Q114*Q115)</f>
        <v>0</v>
      </c>
    </row>
    <row r="117" spans="2:17" ht="23.25" customHeight="1">
      <c r="B117" s="1123" t="s">
        <v>165</v>
      </c>
      <c r="C117" s="1142" t="s">
        <v>12</v>
      </c>
      <c r="D117" s="1143"/>
      <c r="E117" s="909"/>
      <c r="F117" s="952">
        <f>TRUNC(F112*$P$117)</f>
        <v>0</v>
      </c>
      <c r="G117" s="952">
        <f aca="true" t="shared" si="61" ref="G117:O117">TRUNC(G112*$P$117)</f>
        <v>0</v>
      </c>
      <c r="H117" s="952">
        <f t="shared" si="61"/>
        <v>0</v>
      </c>
      <c r="I117" s="952">
        <f t="shared" si="61"/>
        <v>0</v>
      </c>
      <c r="J117" s="952">
        <f t="shared" si="61"/>
        <v>0</v>
      </c>
      <c r="K117" s="952">
        <f t="shared" si="61"/>
        <v>0</v>
      </c>
      <c r="L117" s="952">
        <f t="shared" si="61"/>
        <v>0</v>
      </c>
      <c r="M117" s="952">
        <f t="shared" si="61"/>
        <v>0</v>
      </c>
      <c r="N117" s="952">
        <f t="shared" si="61"/>
        <v>0</v>
      </c>
      <c r="O117" s="952">
        <f t="shared" si="61"/>
        <v>0</v>
      </c>
      <c r="P117" s="922">
        <f>ROUNDUP(Q117/10,0)</f>
        <v>0</v>
      </c>
      <c r="Q117" s="923">
        <f>'③-2収益'!D42</f>
        <v>0</v>
      </c>
    </row>
    <row r="118" spans="2:17" ht="23.25" customHeight="1">
      <c r="B118" s="1124"/>
      <c r="C118" s="1121" t="s">
        <v>13</v>
      </c>
      <c r="D118" s="1122"/>
      <c r="E118" s="910"/>
      <c r="F118" s="911">
        <f>TRUNC(F112*$P$118)</f>
        <v>0</v>
      </c>
      <c r="G118" s="911">
        <f aca="true" t="shared" si="62" ref="G118:O118">TRUNC(G112*$P$118)</f>
        <v>0</v>
      </c>
      <c r="H118" s="911">
        <f t="shared" si="62"/>
        <v>0</v>
      </c>
      <c r="I118" s="911">
        <f t="shared" si="62"/>
        <v>0</v>
      </c>
      <c r="J118" s="911">
        <f t="shared" si="62"/>
        <v>0</v>
      </c>
      <c r="K118" s="911">
        <f t="shared" si="62"/>
        <v>0</v>
      </c>
      <c r="L118" s="911">
        <f t="shared" si="62"/>
        <v>0</v>
      </c>
      <c r="M118" s="911">
        <f t="shared" si="62"/>
        <v>0</v>
      </c>
      <c r="N118" s="911">
        <f t="shared" si="62"/>
        <v>0</v>
      </c>
      <c r="O118" s="911">
        <f t="shared" si="62"/>
        <v>0</v>
      </c>
      <c r="P118" s="912">
        <f>ROUNDUP(Q118/10,0)</f>
        <v>0</v>
      </c>
      <c r="Q118" s="913">
        <f>'③-2収益'!D43</f>
        <v>0</v>
      </c>
    </row>
    <row r="119" spans="2:17" ht="23.25" customHeight="1">
      <c r="B119" s="1124"/>
      <c r="C119" s="1121" t="s">
        <v>14</v>
      </c>
      <c r="D119" s="1122"/>
      <c r="E119" s="910"/>
      <c r="F119" s="911">
        <f>TRUNC(F112*$P$119)</f>
        <v>0</v>
      </c>
      <c r="G119" s="911">
        <f aca="true" t="shared" si="63" ref="G119:O119">TRUNC(G112*$P$119)</f>
        <v>0</v>
      </c>
      <c r="H119" s="911">
        <f t="shared" si="63"/>
        <v>0</v>
      </c>
      <c r="I119" s="911">
        <f t="shared" si="63"/>
        <v>0</v>
      </c>
      <c r="J119" s="911">
        <f t="shared" si="63"/>
        <v>0</v>
      </c>
      <c r="K119" s="911">
        <f t="shared" si="63"/>
        <v>0</v>
      </c>
      <c r="L119" s="911">
        <f t="shared" si="63"/>
        <v>0</v>
      </c>
      <c r="M119" s="911">
        <f t="shared" si="63"/>
        <v>0</v>
      </c>
      <c r="N119" s="911">
        <f t="shared" si="63"/>
        <v>0</v>
      </c>
      <c r="O119" s="911">
        <f t="shared" si="63"/>
        <v>0</v>
      </c>
      <c r="P119" s="912">
        <f aca="true" t="shared" si="64" ref="P119:P131">ROUNDUP(Q119/10,0)</f>
        <v>0</v>
      </c>
      <c r="Q119" s="913">
        <f>'③-2収益'!D44</f>
        <v>0</v>
      </c>
    </row>
    <row r="120" spans="2:17" ht="23.25" customHeight="1">
      <c r="B120" s="1124"/>
      <c r="C120" s="1121" t="s">
        <v>87</v>
      </c>
      <c r="D120" s="1122"/>
      <c r="E120" s="910"/>
      <c r="F120" s="911">
        <f>TRUNC(F112*$P$120)</f>
        <v>0</v>
      </c>
      <c r="G120" s="911">
        <f aca="true" t="shared" si="65" ref="G120:O120">TRUNC(G112*$P$120)</f>
        <v>0</v>
      </c>
      <c r="H120" s="911">
        <f t="shared" si="65"/>
        <v>0</v>
      </c>
      <c r="I120" s="911">
        <f t="shared" si="65"/>
        <v>0</v>
      </c>
      <c r="J120" s="911">
        <f t="shared" si="65"/>
        <v>0</v>
      </c>
      <c r="K120" s="911">
        <f t="shared" si="65"/>
        <v>0</v>
      </c>
      <c r="L120" s="911">
        <f t="shared" si="65"/>
        <v>0</v>
      </c>
      <c r="M120" s="911">
        <f t="shared" si="65"/>
        <v>0</v>
      </c>
      <c r="N120" s="911">
        <f t="shared" si="65"/>
        <v>0</v>
      </c>
      <c r="O120" s="911">
        <f t="shared" si="65"/>
        <v>0</v>
      </c>
      <c r="P120" s="912">
        <f t="shared" si="64"/>
        <v>0</v>
      </c>
      <c r="Q120" s="913">
        <f>'③-2収益'!D45</f>
        <v>0</v>
      </c>
    </row>
    <row r="121" spans="2:17" ht="23.25" customHeight="1">
      <c r="B121" s="1124"/>
      <c r="C121" s="1121" t="s">
        <v>88</v>
      </c>
      <c r="D121" s="1122"/>
      <c r="E121" s="910"/>
      <c r="F121" s="911">
        <f>TRUNC(F112*$P$121)</f>
        <v>0</v>
      </c>
      <c r="G121" s="911">
        <f aca="true" t="shared" si="66" ref="G121:O121">TRUNC(G112*$P$121)</f>
        <v>0</v>
      </c>
      <c r="H121" s="911">
        <f t="shared" si="66"/>
        <v>0</v>
      </c>
      <c r="I121" s="911">
        <f t="shared" si="66"/>
        <v>0</v>
      </c>
      <c r="J121" s="911">
        <f t="shared" si="66"/>
        <v>0</v>
      </c>
      <c r="K121" s="911">
        <f t="shared" si="66"/>
        <v>0</v>
      </c>
      <c r="L121" s="911">
        <f t="shared" si="66"/>
        <v>0</v>
      </c>
      <c r="M121" s="911">
        <f t="shared" si="66"/>
        <v>0</v>
      </c>
      <c r="N121" s="911">
        <f t="shared" si="66"/>
        <v>0</v>
      </c>
      <c r="O121" s="911">
        <f t="shared" si="66"/>
        <v>0</v>
      </c>
      <c r="P121" s="912">
        <f t="shared" si="64"/>
        <v>0</v>
      </c>
      <c r="Q121" s="913">
        <f>'③-2収益'!D46</f>
        <v>0</v>
      </c>
    </row>
    <row r="122" spans="2:17" ht="23.25" customHeight="1">
      <c r="B122" s="1124"/>
      <c r="C122" s="1131" t="s">
        <v>15</v>
      </c>
      <c r="D122" s="1132"/>
      <c r="E122" s="910"/>
      <c r="F122" s="911">
        <f>TRUNC(F112*$P$122)</f>
        <v>0</v>
      </c>
      <c r="G122" s="911">
        <f aca="true" t="shared" si="67" ref="G122:O122">TRUNC(G112*$P$122)</f>
        <v>0</v>
      </c>
      <c r="H122" s="911">
        <f t="shared" si="67"/>
        <v>0</v>
      </c>
      <c r="I122" s="911">
        <f t="shared" si="67"/>
        <v>0</v>
      </c>
      <c r="J122" s="911">
        <f t="shared" si="67"/>
        <v>0</v>
      </c>
      <c r="K122" s="911">
        <f t="shared" si="67"/>
        <v>0</v>
      </c>
      <c r="L122" s="911">
        <f t="shared" si="67"/>
        <v>0</v>
      </c>
      <c r="M122" s="911">
        <f t="shared" si="67"/>
        <v>0</v>
      </c>
      <c r="N122" s="911">
        <f t="shared" si="67"/>
        <v>0</v>
      </c>
      <c r="O122" s="911">
        <f t="shared" si="67"/>
        <v>0</v>
      </c>
      <c r="P122" s="912">
        <f t="shared" si="64"/>
        <v>0</v>
      </c>
      <c r="Q122" s="913">
        <f>'③-2収益'!D47</f>
        <v>0</v>
      </c>
    </row>
    <row r="123" spans="2:17" ht="23.25" customHeight="1">
      <c r="B123" s="1124"/>
      <c r="C123" s="1121" t="s">
        <v>114</v>
      </c>
      <c r="D123" s="1122"/>
      <c r="E123" s="910"/>
      <c r="F123" s="911">
        <f>TRUNC(F112*$P$123)</f>
        <v>0</v>
      </c>
      <c r="G123" s="911">
        <f aca="true" t="shared" si="68" ref="G123:O123">TRUNC(G112*$P$123)</f>
        <v>0</v>
      </c>
      <c r="H123" s="911">
        <f t="shared" si="68"/>
        <v>0</v>
      </c>
      <c r="I123" s="911">
        <f t="shared" si="68"/>
        <v>0</v>
      </c>
      <c r="J123" s="911">
        <f t="shared" si="68"/>
        <v>0</v>
      </c>
      <c r="K123" s="911">
        <f t="shared" si="68"/>
        <v>0</v>
      </c>
      <c r="L123" s="911">
        <f t="shared" si="68"/>
        <v>0</v>
      </c>
      <c r="M123" s="911">
        <f t="shared" si="68"/>
        <v>0</v>
      </c>
      <c r="N123" s="911">
        <f t="shared" si="68"/>
        <v>0</v>
      </c>
      <c r="O123" s="911">
        <f t="shared" si="68"/>
        <v>0</v>
      </c>
      <c r="P123" s="912">
        <f t="shared" si="64"/>
        <v>0</v>
      </c>
      <c r="Q123" s="913">
        <f>'③-2収益'!D48</f>
        <v>0</v>
      </c>
    </row>
    <row r="124" spans="2:17" ht="23.25" customHeight="1">
      <c r="B124" s="1124"/>
      <c r="C124" s="77"/>
      <c r="D124" s="78" t="s">
        <v>16</v>
      </c>
      <c r="E124" s="910"/>
      <c r="F124" s="925"/>
      <c r="G124" s="925"/>
      <c r="H124" s="925"/>
      <c r="I124" s="925"/>
      <c r="J124" s="925"/>
      <c r="K124" s="925"/>
      <c r="L124" s="925"/>
      <c r="M124" s="925"/>
      <c r="N124" s="925"/>
      <c r="O124" s="925"/>
      <c r="P124" s="926"/>
      <c r="Q124" s="927"/>
    </row>
    <row r="125" spans="2:17" ht="23.25" customHeight="1">
      <c r="B125" s="1124"/>
      <c r="C125" s="77" t="s">
        <v>90</v>
      </c>
      <c r="D125" s="79" t="s">
        <v>17</v>
      </c>
      <c r="E125" s="910"/>
      <c r="F125" s="925"/>
      <c r="G125" s="925"/>
      <c r="H125" s="925"/>
      <c r="I125" s="925"/>
      <c r="J125" s="925"/>
      <c r="K125" s="925"/>
      <c r="L125" s="925"/>
      <c r="M125" s="925"/>
      <c r="N125" s="925"/>
      <c r="O125" s="925"/>
      <c r="P125" s="926"/>
      <c r="Q125" s="927"/>
    </row>
    <row r="126" spans="2:17" ht="23.25" customHeight="1">
      <c r="B126" s="1124"/>
      <c r="C126" s="69"/>
      <c r="D126" s="79" t="s">
        <v>91</v>
      </c>
      <c r="E126" s="910"/>
      <c r="F126" s="925"/>
      <c r="G126" s="925"/>
      <c r="H126" s="925"/>
      <c r="I126" s="925"/>
      <c r="J126" s="925"/>
      <c r="K126" s="925"/>
      <c r="L126" s="925"/>
      <c r="M126" s="925"/>
      <c r="N126" s="925"/>
      <c r="O126" s="925"/>
      <c r="P126" s="926"/>
      <c r="Q126" s="927"/>
    </row>
    <row r="127" spans="2:17" ht="23.25" customHeight="1">
      <c r="B127" s="1124"/>
      <c r="C127" s="1121" t="s">
        <v>63</v>
      </c>
      <c r="D127" s="1122"/>
      <c r="E127" s="910"/>
      <c r="F127" s="925"/>
      <c r="G127" s="925"/>
      <c r="H127" s="925"/>
      <c r="I127" s="925"/>
      <c r="J127" s="925"/>
      <c r="K127" s="925"/>
      <c r="L127" s="925"/>
      <c r="M127" s="925"/>
      <c r="N127" s="925"/>
      <c r="O127" s="925"/>
      <c r="P127" s="926"/>
      <c r="Q127" s="927"/>
    </row>
    <row r="128" spans="2:17" ht="23.25" customHeight="1">
      <c r="B128" s="1124"/>
      <c r="C128" s="1121" t="s">
        <v>92</v>
      </c>
      <c r="D128" s="1122"/>
      <c r="E128" s="910"/>
      <c r="F128" s="925"/>
      <c r="G128" s="925"/>
      <c r="H128" s="925"/>
      <c r="I128" s="925"/>
      <c r="J128" s="925"/>
      <c r="K128" s="925"/>
      <c r="L128" s="925"/>
      <c r="M128" s="925"/>
      <c r="N128" s="925"/>
      <c r="O128" s="925"/>
      <c r="P128" s="926"/>
      <c r="Q128" s="927"/>
    </row>
    <row r="129" spans="2:17" ht="23.25" customHeight="1">
      <c r="B129" s="1124"/>
      <c r="C129" s="80"/>
      <c r="D129" s="79" t="s">
        <v>18</v>
      </c>
      <c r="E129" s="910"/>
      <c r="F129" s="911">
        <f>TRUNC(F112*$P$129)</f>
        <v>0</v>
      </c>
      <c r="G129" s="911">
        <f aca="true" t="shared" si="69" ref="G129:O129">TRUNC(G112*$P$129)</f>
        <v>0</v>
      </c>
      <c r="H129" s="911">
        <f t="shared" si="69"/>
        <v>0</v>
      </c>
      <c r="I129" s="911">
        <f t="shared" si="69"/>
        <v>0</v>
      </c>
      <c r="J129" s="911">
        <f t="shared" si="69"/>
        <v>0</v>
      </c>
      <c r="K129" s="911">
        <f t="shared" si="69"/>
        <v>0</v>
      </c>
      <c r="L129" s="911">
        <f t="shared" si="69"/>
        <v>0</v>
      </c>
      <c r="M129" s="911">
        <f t="shared" si="69"/>
        <v>0</v>
      </c>
      <c r="N129" s="911">
        <f t="shared" si="69"/>
        <v>0</v>
      </c>
      <c r="O129" s="911">
        <f t="shared" si="69"/>
        <v>0</v>
      </c>
      <c r="P129" s="912">
        <f t="shared" si="64"/>
        <v>0</v>
      </c>
      <c r="Q129" s="913">
        <f>'③-2収益'!D55</f>
        <v>0</v>
      </c>
    </row>
    <row r="130" spans="2:17" ht="23.25" customHeight="1">
      <c r="B130" s="1124"/>
      <c r="C130" s="77" t="s">
        <v>93</v>
      </c>
      <c r="D130" s="78" t="s">
        <v>94</v>
      </c>
      <c r="E130" s="910"/>
      <c r="F130" s="911">
        <f>TRUNC(F112*$P$130)</f>
        <v>0</v>
      </c>
      <c r="G130" s="911">
        <f aca="true" t="shared" si="70" ref="G130:O130">TRUNC(G112*$P$130)</f>
        <v>0</v>
      </c>
      <c r="H130" s="911">
        <f t="shared" si="70"/>
        <v>0</v>
      </c>
      <c r="I130" s="911">
        <f t="shared" si="70"/>
        <v>0</v>
      </c>
      <c r="J130" s="911">
        <f t="shared" si="70"/>
        <v>0</v>
      </c>
      <c r="K130" s="911">
        <f t="shared" si="70"/>
        <v>0</v>
      </c>
      <c r="L130" s="911">
        <f t="shared" si="70"/>
        <v>0</v>
      </c>
      <c r="M130" s="911">
        <f t="shared" si="70"/>
        <v>0</v>
      </c>
      <c r="N130" s="911">
        <f t="shared" si="70"/>
        <v>0</v>
      </c>
      <c r="O130" s="911">
        <f t="shared" si="70"/>
        <v>0</v>
      </c>
      <c r="P130" s="912">
        <f t="shared" si="64"/>
        <v>0</v>
      </c>
      <c r="Q130" s="913">
        <f>'③-2収益'!D56</f>
        <v>0</v>
      </c>
    </row>
    <row r="131" spans="2:17" ht="23.25" customHeight="1">
      <c r="B131" s="1124"/>
      <c r="C131" s="69"/>
      <c r="D131" s="78" t="s">
        <v>95</v>
      </c>
      <c r="E131" s="910"/>
      <c r="F131" s="911">
        <f>TRUNC(F112*$P$131)</f>
        <v>0</v>
      </c>
      <c r="G131" s="911">
        <f aca="true" t="shared" si="71" ref="G131:O131">TRUNC(G112*$P$131)</f>
        <v>0</v>
      </c>
      <c r="H131" s="911">
        <f t="shared" si="71"/>
        <v>0</v>
      </c>
      <c r="I131" s="911">
        <f t="shared" si="71"/>
        <v>0</v>
      </c>
      <c r="J131" s="911">
        <f t="shared" si="71"/>
        <v>0</v>
      </c>
      <c r="K131" s="911">
        <f t="shared" si="71"/>
        <v>0</v>
      </c>
      <c r="L131" s="911">
        <f t="shared" si="71"/>
        <v>0</v>
      </c>
      <c r="M131" s="911">
        <f t="shared" si="71"/>
        <v>0</v>
      </c>
      <c r="N131" s="911">
        <f t="shared" si="71"/>
        <v>0</v>
      </c>
      <c r="O131" s="911">
        <f t="shared" si="71"/>
        <v>0</v>
      </c>
      <c r="P131" s="912">
        <f t="shared" si="64"/>
        <v>0</v>
      </c>
      <c r="Q131" s="913">
        <f>'③-2収益'!D57</f>
        <v>0</v>
      </c>
    </row>
    <row r="132" spans="2:17" ht="23.25" customHeight="1">
      <c r="B132" s="1124"/>
      <c r="C132" s="1121" t="s">
        <v>50</v>
      </c>
      <c r="D132" s="1122"/>
      <c r="E132" s="951"/>
      <c r="F132" s="928" t="s">
        <v>184</v>
      </c>
      <c r="G132" s="928" t="s">
        <v>184</v>
      </c>
      <c r="H132" s="928" t="s">
        <v>184</v>
      </c>
      <c r="I132" s="928" t="s">
        <v>184</v>
      </c>
      <c r="J132" s="928" t="s">
        <v>184</v>
      </c>
      <c r="K132" s="928" t="s">
        <v>184</v>
      </c>
      <c r="L132" s="928" t="s">
        <v>184</v>
      </c>
      <c r="M132" s="928" t="s">
        <v>184</v>
      </c>
      <c r="N132" s="928" t="s">
        <v>184</v>
      </c>
      <c r="O132" s="929" t="s">
        <v>184</v>
      </c>
      <c r="P132" s="930" t="s">
        <v>116</v>
      </c>
      <c r="Q132" s="931" t="s">
        <v>184</v>
      </c>
    </row>
    <row r="133" spans="2:17" ht="23.25" customHeight="1" thickBot="1">
      <c r="B133" s="1124"/>
      <c r="C133" s="1138" t="s">
        <v>67</v>
      </c>
      <c r="D133" s="1139"/>
      <c r="E133" s="914"/>
      <c r="F133" s="933"/>
      <c r="G133" s="933"/>
      <c r="H133" s="933"/>
      <c r="I133" s="933"/>
      <c r="J133" s="933"/>
      <c r="K133" s="933"/>
      <c r="L133" s="933"/>
      <c r="M133" s="933"/>
      <c r="N133" s="933"/>
      <c r="O133" s="942"/>
      <c r="P133" s="934"/>
      <c r="Q133" s="935"/>
    </row>
    <row r="134" spans="2:17" ht="23.25" customHeight="1" thickBot="1" thickTop="1">
      <c r="B134" s="1125"/>
      <c r="C134" s="1127" t="s">
        <v>96</v>
      </c>
      <c r="D134" s="1128"/>
      <c r="E134" s="904">
        <f aca="true" t="shared" si="72" ref="E134:O134">SUM(E117:E133)</f>
        <v>0</v>
      </c>
      <c r="F134" s="905">
        <f t="shared" si="72"/>
        <v>0</v>
      </c>
      <c r="G134" s="905">
        <f t="shared" si="72"/>
        <v>0</v>
      </c>
      <c r="H134" s="905">
        <f t="shared" si="72"/>
        <v>0</v>
      </c>
      <c r="I134" s="905">
        <f t="shared" si="72"/>
        <v>0</v>
      </c>
      <c r="J134" s="905">
        <f t="shared" si="72"/>
        <v>0</v>
      </c>
      <c r="K134" s="905">
        <f t="shared" si="72"/>
        <v>0</v>
      </c>
      <c r="L134" s="905">
        <f t="shared" si="72"/>
        <v>0</v>
      </c>
      <c r="M134" s="905">
        <f t="shared" si="72"/>
        <v>0</v>
      </c>
      <c r="N134" s="905">
        <f t="shared" si="72"/>
        <v>0</v>
      </c>
      <c r="O134" s="936">
        <f t="shared" si="72"/>
        <v>0</v>
      </c>
      <c r="P134" s="937">
        <f>ROUNDUP(Q134/10,0)</f>
        <v>0</v>
      </c>
      <c r="Q134" s="908">
        <f>SUM(Q117:Q131)</f>
        <v>0</v>
      </c>
    </row>
    <row r="135" spans="2:17" ht="23.25" customHeight="1" thickBot="1">
      <c r="B135" s="1144" t="s">
        <v>19</v>
      </c>
      <c r="C135" s="1134"/>
      <c r="D135" s="1135"/>
      <c r="E135" s="904">
        <f aca="true" t="shared" si="73" ref="E135:O135">E116-E134</f>
        <v>0</v>
      </c>
      <c r="F135" s="905">
        <f t="shared" si="73"/>
        <v>0</v>
      </c>
      <c r="G135" s="905">
        <f t="shared" si="73"/>
        <v>0</v>
      </c>
      <c r="H135" s="905">
        <f t="shared" si="73"/>
        <v>0</v>
      </c>
      <c r="I135" s="905">
        <f t="shared" si="73"/>
        <v>0</v>
      </c>
      <c r="J135" s="905">
        <f t="shared" si="73"/>
        <v>0</v>
      </c>
      <c r="K135" s="905">
        <f t="shared" si="73"/>
        <v>0</v>
      </c>
      <c r="L135" s="905">
        <f t="shared" si="73"/>
        <v>0</v>
      </c>
      <c r="M135" s="905">
        <f t="shared" si="73"/>
        <v>0</v>
      </c>
      <c r="N135" s="905">
        <f t="shared" si="73"/>
        <v>0</v>
      </c>
      <c r="O135" s="905">
        <f t="shared" si="73"/>
        <v>0</v>
      </c>
      <c r="P135" s="906">
        <f>ROUNDUP(Q135/10,0)</f>
        <v>0</v>
      </c>
      <c r="Q135" s="908">
        <f>Q116-Q134</f>
        <v>0</v>
      </c>
    </row>
    <row r="136" spans="2:17" ht="23.25" customHeight="1">
      <c r="B136" s="64"/>
      <c r="C136" s="65"/>
      <c r="D136" s="65"/>
      <c r="E136" s="66"/>
      <c r="F136" s="66"/>
      <c r="G136" s="66"/>
      <c r="H136" s="66"/>
      <c r="I136" s="66"/>
      <c r="J136" s="899" t="s">
        <v>458</v>
      </c>
      <c r="K136" s="66"/>
      <c r="L136" s="66"/>
      <c r="M136" s="66"/>
      <c r="N136" s="66"/>
      <c r="O136" s="66"/>
      <c r="P136" s="75"/>
      <c r="Q136" s="75"/>
    </row>
    <row r="137" spans="2:17" ht="23.25" customHeight="1" thickBot="1">
      <c r="B137" s="74" t="s">
        <v>326</v>
      </c>
      <c r="C137" s="67"/>
      <c r="D137" s="67"/>
      <c r="E137" s="68"/>
      <c r="F137" s="68"/>
      <c r="G137" s="68"/>
      <c r="H137" s="68"/>
      <c r="I137" s="68"/>
      <c r="J137" s="68"/>
      <c r="K137" s="68"/>
      <c r="L137" s="68"/>
      <c r="M137" s="68"/>
      <c r="N137" s="68"/>
      <c r="O137" s="68"/>
      <c r="P137" s="157" t="s">
        <v>163</v>
      </c>
      <c r="Q137" s="76"/>
    </row>
    <row r="138" spans="2:17" ht="23.25" customHeight="1" thickBot="1">
      <c r="B138" s="83"/>
      <c r="C138" s="1140"/>
      <c r="D138" s="1141"/>
      <c r="E138" s="72" t="s">
        <v>179</v>
      </c>
      <c r="F138" s="71" t="s">
        <v>23</v>
      </c>
      <c r="G138" s="71" t="s">
        <v>3</v>
      </c>
      <c r="H138" s="71" t="s">
        <v>4</v>
      </c>
      <c r="I138" s="71" t="s">
        <v>5</v>
      </c>
      <c r="J138" s="71" t="s">
        <v>6</v>
      </c>
      <c r="K138" s="71" t="s">
        <v>7</v>
      </c>
      <c r="L138" s="71" t="s">
        <v>8</v>
      </c>
      <c r="M138" s="71" t="s">
        <v>9</v>
      </c>
      <c r="N138" s="71" t="s">
        <v>52</v>
      </c>
      <c r="O138" s="73" t="s">
        <v>53</v>
      </c>
      <c r="P138" s="85" t="s">
        <v>98</v>
      </c>
      <c r="Q138" s="82" t="s">
        <v>99</v>
      </c>
    </row>
    <row r="139" spans="2:17" ht="23.25" customHeight="1">
      <c r="B139" s="1123" t="s">
        <v>51</v>
      </c>
      <c r="C139" s="1142" t="s">
        <v>22</v>
      </c>
      <c r="D139" s="1143"/>
      <c r="E139" s="955"/>
      <c r="F139" s="956"/>
      <c r="G139" s="956"/>
      <c r="H139" s="956"/>
      <c r="I139" s="956"/>
      <c r="J139" s="956"/>
      <c r="K139" s="956"/>
      <c r="L139" s="956"/>
      <c r="M139" s="956"/>
      <c r="N139" s="956"/>
      <c r="O139" s="957"/>
      <c r="P139" s="958"/>
      <c r="Q139" s="959"/>
    </row>
    <row r="140" spans="2:17" ht="23.25" customHeight="1">
      <c r="B140" s="1124"/>
      <c r="C140" s="1121" t="s">
        <v>10</v>
      </c>
      <c r="D140" s="1122"/>
      <c r="E140" s="910"/>
      <c r="F140" s="911">
        <f>F139*$P$140</f>
        <v>0</v>
      </c>
      <c r="G140" s="911">
        <f aca="true" t="shared" si="74" ref="G140:O140">G139*$P$140</f>
        <v>0</v>
      </c>
      <c r="H140" s="911">
        <f t="shared" si="74"/>
        <v>0</v>
      </c>
      <c r="I140" s="911">
        <f t="shared" si="74"/>
        <v>0</v>
      </c>
      <c r="J140" s="911">
        <f t="shared" si="74"/>
        <v>0</v>
      </c>
      <c r="K140" s="911">
        <f t="shared" si="74"/>
        <v>0</v>
      </c>
      <c r="L140" s="911">
        <f t="shared" si="74"/>
        <v>0</v>
      </c>
      <c r="M140" s="911">
        <f t="shared" si="74"/>
        <v>0</v>
      </c>
      <c r="N140" s="911">
        <f t="shared" si="74"/>
        <v>0</v>
      </c>
      <c r="O140" s="911">
        <f t="shared" si="74"/>
        <v>0</v>
      </c>
      <c r="P140" s="912">
        <f>ROUNDDOWN(Q140/10,0)</f>
        <v>0</v>
      </c>
      <c r="Q140" s="913">
        <f>'③-2収益'!L75</f>
        <v>0</v>
      </c>
    </row>
    <row r="141" spans="2:17" ht="23.25" customHeight="1">
      <c r="B141" s="1124"/>
      <c r="C141" s="1121" t="s">
        <v>11</v>
      </c>
      <c r="D141" s="1122"/>
      <c r="E141" s="910"/>
      <c r="F141" s="943">
        <f>'③-2収益'!$S$80*F139/10</f>
        <v>0</v>
      </c>
      <c r="G141" s="911">
        <f>'③-2収益'!$S$80*G139/10</f>
        <v>0</v>
      </c>
      <c r="H141" s="911">
        <f>'③-2収益'!$S$80*H139/10</f>
        <v>0</v>
      </c>
      <c r="I141" s="911">
        <f>'③-2収益'!$S$80*I139/10</f>
        <v>0</v>
      </c>
      <c r="J141" s="911">
        <f>'③-2収益'!$S$80*J139/10</f>
        <v>0</v>
      </c>
      <c r="K141" s="911">
        <f>'③-2収益'!$S$80*K139/10</f>
        <v>0</v>
      </c>
      <c r="L141" s="911">
        <f>'③-2収益'!$S$80*L139/10</f>
        <v>0</v>
      </c>
      <c r="M141" s="911">
        <f>'③-2収益'!$S$80*M139/10</f>
        <v>0</v>
      </c>
      <c r="N141" s="911">
        <f>'③-2収益'!$S$80*N139/10</f>
        <v>0</v>
      </c>
      <c r="O141" s="911">
        <f>'③-2収益'!$S$80*O139/10</f>
        <v>0</v>
      </c>
      <c r="P141" s="912">
        <f>ROUNDDOWN(Q141/10,0)</f>
        <v>0</v>
      </c>
      <c r="Q141" s="913">
        <f>'③-2収益'!Q75</f>
        <v>0</v>
      </c>
    </row>
    <row r="142" spans="2:17" ht="23.25" customHeight="1" thickBot="1">
      <c r="B142" s="1124"/>
      <c r="C142" s="1138" t="s">
        <v>422</v>
      </c>
      <c r="D142" s="1139"/>
      <c r="E142" s="914"/>
      <c r="F142" s="915">
        <f>'③-2収益'!$T$80</f>
        <v>0</v>
      </c>
      <c r="G142" s="915">
        <f>'③-2収益'!$T$80</f>
        <v>0</v>
      </c>
      <c r="H142" s="915">
        <f>'③-2収益'!$T$80</f>
        <v>0</v>
      </c>
      <c r="I142" s="915">
        <f>'③-2収益'!$T$80</f>
        <v>0</v>
      </c>
      <c r="J142" s="915">
        <f>'③-2収益'!$T$80</f>
        <v>0</v>
      </c>
      <c r="K142" s="915">
        <f>'③-2収益'!$T$80</f>
        <v>0</v>
      </c>
      <c r="L142" s="915">
        <f>'③-2収益'!$T$80</f>
        <v>0</v>
      </c>
      <c r="M142" s="915">
        <f>'③-2収益'!$T$80</f>
        <v>0</v>
      </c>
      <c r="N142" s="915">
        <f>'③-2収益'!$T$80</f>
        <v>0</v>
      </c>
      <c r="O142" s="915">
        <f>'③-2収益'!$T$80</f>
        <v>0</v>
      </c>
      <c r="P142" s="916">
        <f>'③-2収益'!$T$80</f>
        <v>0</v>
      </c>
      <c r="Q142" s="917">
        <f>'③-2収益'!$T$80</f>
        <v>0</v>
      </c>
    </row>
    <row r="143" spans="2:17" ht="23.25" customHeight="1" thickBot="1" thickTop="1">
      <c r="B143" s="1125"/>
      <c r="C143" s="1127" t="s">
        <v>2</v>
      </c>
      <c r="D143" s="1128"/>
      <c r="E143" s="918"/>
      <c r="F143" s="905">
        <f>TRUNC(F141*F142)</f>
        <v>0</v>
      </c>
      <c r="G143" s="905">
        <f aca="true" t="shared" si="75" ref="G143:O143">TRUNC(G141*G142)</f>
        <v>0</v>
      </c>
      <c r="H143" s="905">
        <f t="shared" si="75"/>
        <v>0</v>
      </c>
      <c r="I143" s="905">
        <f t="shared" si="75"/>
        <v>0</v>
      </c>
      <c r="J143" s="905">
        <f t="shared" si="75"/>
        <v>0</v>
      </c>
      <c r="K143" s="905">
        <f t="shared" si="75"/>
        <v>0</v>
      </c>
      <c r="L143" s="905">
        <f t="shared" si="75"/>
        <v>0</v>
      </c>
      <c r="M143" s="905">
        <f t="shared" si="75"/>
        <v>0</v>
      </c>
      <c r="N143" s="905">
        <f t="shared" si="75"/>
        <v>0</v>
      </c>
      <c r="O143" s="905">
        <f t="shared" si="75"/>
        <v>0</v>
      </c>
      <c r="P143" s="919">
        <f>TRUNC(P141*P142)</f>
        <v>0</v>
      </c>
      <c r="Q143" s="908">
        <f>TRUNC(Q141*Q142)</f>
        <v>0</v>
      </c>
    </row>
    <row r="144" spans="2:17" ht="23.25" customHeight="1">
      <c r="B144" s="1123" t="s">
        <v>165</v>
      </c>
      <c r="C144" s="1142" t="s">
        <v>12</v>
      </c>
      <c r="D144" s="1143"/>
      <c r="E144" s="953"/>
      <c r="F144" s="952">
        <f>TRUNC(F139*$P$144)</f>
        <v>0</v>
      </c>
      <c r="G144" s="952">
        <f aca="true" t="shared" si="76" ref="G144:O144">TRUNC(G139*$P$144)</f>
        <v>0</v>
      </c>
      <c r="H144" s="952">
        <f t="shared" si="76"/>
        <v>0</v>
      </c>
      <c r="I144" s="952">
        <f t="shared" si="76"/>
        <v>0</v>
      </c>
      <c r="J144" s="952">
        <f t="shared" si="76"/>
        <v>0</v>
      </c>
      <c r="K144" s="952">
        <f t="shared" si="76"/>
        <v>0</v>
      </c>
      <c r="L144" s="952">
        <f t="shared" si="76"/>
        <v>0</v>
      </c>
      <c r="M144" s="952">
        <f t="shared" si="76"/>
        <v>0</v>
      </c>
      <c r="N144" s="952">
        <f t="shared" si="76"/>
        <v>0</v>
      </c>
      <c r="O144" s="952">
        <f t="shared" si="76"/>
        <v>0</v>
      </c>
      <c r="P144" s="922">
        <f>ROUNDUP(Q144/10,0)</f>
        <v>0</v>
      </c>
      <c r="Q144" s="923">
        <f>'③-2収益'!D77</f>
        <v>0</v>
      </c>
    </row>
    <row r="145" spans="2:17" ht="23.25" customHeight="1">
      <c r="B145" s="1124"/>
      <c r="C145" s="1121" t="s">
        <v>13</v>
      </c>
      <c r="D145" s="1122"/>
      <c r="E145" s="954"/>
      <c r="F145" s="911">
        <f>TRUNC(F139*$P$145)</f>
        <v>0</v>
      </c>
      <c r="G145" s="911">
        <f aca="true" t="shared" si="77" ref="G145:O145">TRUNC(G139*$P$145)</f>
        <v>0</v>
      </c>
      <c r="H145" s="911">
        <f t="shared" si="77"/>
        <v>0</v>
      </c>
      <c r="I145" s="911">
        <f t="shared" si="77"/>
        <v>0</v>
      </c>
      <c r="J145" s="911">
        <f t="shared" si="77"/>
        <v>0</v>
      </c>
      <c r="K145" s="911">
        <f t="shared" si="77"/>
        <v>0</v>
      </c>
      <c r="L145" s="911">
        <f t="shared" si="77"/>
        <v>0</v>
      </c>
      <c r="M145" s="911">
        <f t="shared" si="77"/>
        <v>0</v>
      </c>
      <c r="N145" s="911">
        <f t="shared" si="77"/>
        <v>0</v>
      </c>
      <c r="O145" s="911">
        <f t="shared" si="77"/>
        <v>0</v>
      </c>
      <c r="P145" s="912">
        <f>ROUNDUP(Q145/10,0)</f>
        <v>0</v>
      </c>
      <c r="Q145" s="913">
        <f>'③-2収益'!D78</f>
        <v>0</v>
      </c>
    </row>
    <row r="146" spans="2:17" ht="23.25" customHeight="1">
      <c r="B146" s="1124"/>
      <c r="C146" s="1121" t="s">
        <v>14</v>
      </c>
      <c r="D146" s="1122"/>
      <c r="E146" s="954"/>
      <c r="F146" s="911">
        <f>TRUNC(F139*$P$146)</f>
        <v>0</v>
      </c>
      <c r="G146" s="911">
        <f aca="true" t="shared" si="78" ref="G146:O146">TRUNC(G139*$P$146)</f>
        <v>0</v>
      </c>
      <c r="H146" s="911">
        <f t="shared" si="78"/>
        <v>0</v>
      </c>
      <c r="I146" s="911">
        <f t="shared" si="78"/>
        <v>0</v>
      </c>
      <c r="J146" s="911">
        <f t="shared" si="78"/>
        <v>0</v>
      </c>
      <c r="K146" s="911">
        <f t="shared" si="78"/>
        <v>0</v>
      </c>
      <c r="L146" s="911">
        <f t="shared" si="78"/>
        <v>0</v>
      </c>
      <c r="M146" s="911">
        <f t="shared" si="78"/>
        <v>0</v>
      </c>
      <c r="N146" s="911">
        <f t="shared" si="78"/>
        <v>0</v>
      </c>
      <c r="O146" s="911">
        <f t="shared" si="78"/>
        <v>0</v>
      </c>
      <c r="P146" s="912">
        <f aca="true" t="shared" si="79" ref="P146:P158">ROUNDUP(Q146/10,0)</f>
        <v>0</v>
      </c>
      <c r="Q146" s="913">
        <f>'③-2収益'!D79</f>
        <v>0</v>
      </c>
    </row>
    <row r="147" spans="2:17" ht="23.25" customHeight="1">
      <c r="B147" s="1124"/>
      <c r="C147" s="1121" t="s">
        <v>87</v>
      </c>
      <c r="D147" s="1122"/>
      <c r="E147" s="954"/>
      <c r="F147" s="911">
        <f>TRUNC(F139*$P$147)</f>
        <v>0</v>
      </c>
      <c r="G147" s="911">
        <f aca="true" t="shared" si="80" ref="G147:O147">TRUNC(G139*$P$147)</f>
        <v>0</v>
      </c>
      <c r="H147" s="911">
        <f t="shared" si="80"/>
        <v>0</v>
      </c>
      <c r="I147" s="911">
        <f t="shared" si="80"/>
        <v>0</v>
      </c>
      <c r="J147" s="911">
        <f t="shared" si="80"/>
        <v>0</v>
      </c>
      <c r="K147" s="911">
        <f t="shared" si="80"/>
        <v>0</v>
      </c>
      <c r="L147" s="911">
        <f t="shared" si="80"/>
        <v>0</v>
      </c>
      <c r="M147" s="911">
        <f t="shared" si="80"/>
        <v>0</v>
      </c>
      <c r="N147" s="911">
        <f t="shared" si="80"/>
        <v>0</v>
      </c>
      <c r="O147" s="911">
        <f t="shared" si="80"/>
        <v>0</v>
      </c>
      <c r="P147" s="912">
        <f t="shared" si="79"/>
        <v>0</v>
      </c>
      <c r="Q147" s="913">
        <f>'③-2収益'!D80</f>
        <v>0</v>
      </c>
    </row>
    <row r="148" spans="2:17" ht="23.25" customHeight="1">
      <c r="B148" s="1124"/>
      <c r="C148" s="1121" t="s">
        <v>88</v>
      </c>
      <c r="D148" s="1122"/>
      <c r="E148" s="954"/>
      <c r="F148" s="911">
        <f>TRUNC(F139*$P$148)</f>
        <v>0</v>
      </c>
      <c r="G148" s="911">
        <f aca="true" t="shared" si="81" ref="G148:O148">TRUNC(G139*$P$148)</f>
        <v>0</v>
      </c>
      <c r="H148" s="911">
        <f t="shared" si="81"/>
        <v>0</v>
      </c>
      <c r="I148" s="911">
        <f t="shared" si="81"/>
        <v>0</v>
      </c>
      <c r="J148" s="911">
        <f t="shared" si="81"/>
        <v>0</v>
      </c>
      <c r="K148" s="911">
        <f t="shared" si="81"/>
        <v>0</v>
      </c>
      <c r="L148" s="911">
        <f t="shared" si="81"/>
        <v>0</v>
      </c>
      <c r="M148" s="911">
        <f t="shared" si="81"/>
        <v>0</v>
      </c>
      <c r="N148" s="911">
        <f t="shared" si="81"/>
        <v>0</v>
      </c>
      <c r="O148" s="911">
        <f t="shared" si="81"/>
        <v>0</v>
      </c>
      <c r="P148" s="912">
        <f t="shared" si="79"/>
        <v>0</v>
      </c>
      <c r="Q148" s="913">
        <f>'③-2収益'!D81</f>
        <v>0</v>
      </c>
    </row>
    <row r="149" spans="2:17" ht="23.25" customHeight="1">
      <c r="B149" s="1124"/>
      <c r="C149" s="1131" t="s">
        <v>15</v>
      </c>
      <c r="D149" s="1132"/>
      <c r="E149" s="954"/>
      <c r="F149" s="911">
        <f>TRUNC(F139*$P$149)</f>
        <v>0</v>
      </c>
      <c r="G149" s="911">
        <f aca="true" t="shared" si="82" ref="G149:O149">TRUNC(G139*$P$149)</f>
        <v>0</v>
      </c>
      <c r="H149" s="911">
        <f t="shared" si="82"/>
        <v>0</v>
      </c>
      <c r="I149" s="911">
        <f t="shared" si="82"/>
        <v>0</v>
      </c>
      <c r="J149" s="911">
        <f t="shared" si="82"/>
        <v>0</v>
      </c>
      <c r="K149" s="911">
        <f t="shared" si="82"/>
        <v>0</v>
      </c>
      <c r="L149" s="911">
        <f t="shared" si="82"/>
        <v>0</v>
      </c>
      <c r="M149" s="911">
        <f t="shared" si="82"/>
        <v>0</v>
      </c>
      <c r="N149" s="911">
        <f t="shared" si="82"/>
        <v>0</v>
      </c>
      <c r="O149" s="911">
        <f t="shared" si="82"/>
        <v>0</v>
      </c>
      <c r="P149" s="912">
        <f t="shared" si="79"/>
        <v>0</v>
      </c>
      <c r="Q149" s="913">
        <f>'③-2収益'!D82</f>
        <v>0</v>
      </c>
    </row>
    <row r="150" spans="2:17" ht="23.25" customHeight="1">
      <c r="B150" s="1124"/>
      <c r="C150" s="1121" t="s">
        <v>114</v>
      </c>
      <c r="D150" s="1122"/>
      <c r="E150" s="954"/>
      <c r="F150" s="911">
        <f>TRUNC(F139*$P$150)</f>
        <v>0</v>
      </c>
      <c r="G150" s="911">
        <f aca="true" t="shared" si="83" ref="G150:O150">TRUNC(G139*$P$150)</f>
        <v>0</v>
      </c>
      <c r="H150" s="911">
        <f t="shared" si="83"/>
        <v>0</v>
      </c>
      <c r="I150" s="911">
        <f t="shared" si="83"/>
        <v>0</v>
      </c>
      <c r="J150" s="911">
        <f t="shared" si="83"/>
        <v>0</v>
      </c>
      <c r="K150" s="911">
        <f t="shared" si="83"/>
        <v>0</v>
      </c>
      <c r="L150" s="911">
        <f t="shared" si="83"/>
        <v>0</v>
      </c>
      <c r="M150" s="911">
        <f t="shared" si="83"/>
        <v>0</v>
      </c>
      <c r="N150" s="911">
        <f t="shared" si="83"/>
        <v>0</v>
      </c>
      <c r="O150" s="911">
        <f t="shared" si="83"/>
        <v>0</v>
      </c>
      <c r="P150" s="912">
        <f t="shared" si="79"/>
        <v>0</v>
      </c>
      <c r="Q150" s="913">
        <f>'③-2収益'!D83</f>
        <v>0</v>
      </c>
    </row>
    <row r="151" spans="2:17" ht="23.25" customHeight="1">
      <c r="B151" s="1124"/>
      <c r="C151" s="77"/>
      <c r="D151" s="78" t="s">
        <v>16</v>
      </c>
      <c r="E151" s="954"/>
      <c r="F151" s="925"/>
      <c r="G151" s="925"/>
      <c r="H151" s="925"/>
      <c r="I151" s="925"/>
      <c r="J151" s="925"/>
      <c r="K151" s="925"/>
      <c r="L151" s="925"/>
      <c r="M151" s="925"/>
      <c r="N151" s="925"/>
      <c r="O151" s="925"/>
      <c r="P151" s="926"/>
      <c r="Q151" s="927"/>
    </row>
    <row r="152" spans="2:17" ht="23.25" customHeight="1">
      <c r="B152" s="1124"/>
      <c r="C152" s="77" t="s">
        <v>90</v>
      </c>
      <c r="D152" s="79" t="s">
        <v>17</v>
      </c>
      <c r="E152" s="954"/>
      <c r="F152" s="925"/>
      <c r="G152" s="925"/>
      <c r="H152" s="925"/>
      <c r="I152" s="925"/>
      <c r="J152" s="925"/>
      <c r="K152" s="925"/>
      <c r="L152" s="925"/>
      <c r="M152" s="925"/>
      <c r="N152" s="925"/>
      <c r="O152" s="925"/>
      <c r="P152" s="926"/>
      <c r="Q152" s="927"/>
    </row>
    <row r="153" spans="2:17" ht="23.25" customHeight="1">
      <c r="B153" s="1124"/>
      <c r="C153" s="69"/>
      <c r="D153" s="79" t="s">
        <v>91</v>
      </c>
      <c r="E153" s="954"/>
      <c r="F153" s="925"/>
      <c r="G153" s="925"/>
      <c r="H153" s="925"/>
      <c r="I153" s="925"/>
      <c r="J153" s="925"/>
      <c r="K153" s="925"/>
      <c r="L153" s="925"/>
      <c r="M153" s="925"/>
      <c r="N153" s="925"/>
      <c r="O153" s="925"/>
      <c r="P153" s="926"/>
      <c r="Q153" s="927"/>
    </row>
    <row r="154" spans="2:17" ht="23.25" customHeight="1">
      <c r="B154" s="1124"/>
      <c r="C154" s="1121" t="s">
        <v>63</v>
      </c>
      <c r="D154" s="1122"/>
      <c r="E154" s="954"/>
      <c r="F154" s="925"/>
      <c r="G154" s="925"/>
      <c r="H154" s="925"/>
      <c r="I154" s="925"/>
      <c r="J154" s="925"/>
      <c r="K154" s="925"/>
      <c r="L154" s="925"/>
      <c r="M154" s="925"/>
      <c r="N154" s="925"/>
      <c r="O154" s="925"/>
      <c r="P154" s="926"/>
      <c r="Q154" s="927"/>
    </row>
    <row r="155" spans="2:17" ht="23.25" customHeight="1">
      <c r="B155" s="1124"/>
      <c r="C155" s="1121" t="s">
        <v>92</v>
      </c>
      <c r="D155" s="1122"/>
      <c r="E155" s="954"/>
      <c r="F155" s="925"/>
      <c r="G155" s="925"/>
      <c r="H155" s="925"/>
      <c r="I155" s="925"/>
      <c r="J155" s="925"/>
      <c r="K155" s="925"/>
      <c r="L155" s="925"/>
      <c r="M155" s="925"/>
      <c r="N155" s="925"/>
      <c r="O155" s="925"/>
      <c r="P155" s="926"/>
      <c r="Q155" s="927"/>
    </row>
    <row r="156" spans="2:17" ht="23.25" customHeight="1">
      <c r="B156" s="1124"/>
      <c r="C156" s="80"/>
      <c r="D156" s="79" t="s">
        <v>18</v>
      </c>
      <c r="E156" s="954"/>
      <c r="F156" s="911">
        <f>TRUNC(F139*$P$156)</f>
        <v>0</v>
      </c>
      <c r="G156" s="911">
        <f aca="true" t="shared" si="84" ref="G156:O156">TRUNC(G139*$P$156)</f>
        <v>0</v>
      </c>
      <c r="H156" s="911">
        <f t="shared" si="84"/>
        <v>0</v>
      </c>
      <c r="I156" s="911">
        <f t="shared" si="84"/>
        <v>0</v>
      </c>
      <c r="J156" s="911">
        <f t="shared" si="84"/>
        <v>0</v>
      </c>
      <c r="K156" s="911">
        <f t="shared" si="84"/>
        <v>0</v>
      </c>
      <c r="L156" s="911">
        <f t="shared" si="84"/>
        <v>0</v>
      </c>
      <c r="M156" s="911">
        <f t="shared" si="84"/>
        <v>0</v>
      </c>
      <c r="N156" s="911">
        <f t="shared" si="84"/>
        <v>0</v>
      </c>
      <c r="O156" s="911">
        <f t="shared" si="84"/>
        <v>0</v>
      </c>
      <c r="P156" s="912">
        <f t="shared" si="79"/>
        <v>0</v>
      </c>
      <c r="Q156" s="913">
        <f>'③-2収益'!D90</f>
        <v>0</v>
      </c>
    </row>
    <row r="157" spans="2:17" ht="23.25" customHeight="1">
      <c r="B157" s="1124"/>
      <c r="C157" s="77" t="s">
        <v>93</v>
      </c>
      <c r="D157" s="78" t="s">
        <v>94</v>
      </c>
      <c r="E157" s="954"/>
      <c r="F157" s="911">
        <f>TRUNC(F139*$P$157)</f>
        <v>0</v>
      </c>
      <c r="G157" s="911">
        <f aca="true" t="shared" si="85" ref="G157:O157">TRUNC(G139*$P$157)</f>
        <v>0</v>
      </c>
      <c r="H157" s="911">
        <f t="shared" si="85"/>
        <v>0</v>
      </c>
      <c r="I157" s="911">
        <f t="shared" si="85"/>
        <v>0</v>
      </c>
      <c r="J157" s="911">
        <f t="shared" si="85"/>
        <v>0</v>
      </c>
      <c r="K157" s="911">
        <f t="shared" si="85"/>
        <v>0</v>
      </c>
      <c r="L157" s="911">
        <f t="shared" si="85"/>
        <v>0</v>
      </c>
      <c r="M157" s="911">
        <f t="shared" si="85"/>
        <v>0</v>
      </c>
      <c r="N157" s="911">
        <f t="shared" si="85"/>
        <v>0</v>
      </c>
      <c r="O157" s="911">
        <f t="shared" si="85"/>
        <v>0</v>
      </c>
      <c r="P157" s="912">
        <f t="shared" si="79"/>
        <v>0</v>
      </c>
      <c r="Q157" s="913">
        <f>'③-2収益'!D91</f>
        <v>0</v>
      </c>
    </row>
    <row r="158" spans="2:17" ht="23.25" customHeight="1">
      <c r="B158" s="1124"/>
      <c r="C158" s="69"/>
      <c r="D158" s="78" t="s">
        <v>95</v>
      </c>
      <c r="E158" s="954"/>
      <c r="F158" s="911">
        <f>TRUNC(F139*$P$158)</f>
        <v>0</v>
      </c>
      <c r="G158" s="911">
        <f aca="true" t="shared" si="86" ref="G158:O158">TRUNC(G139*$P$158)</f>
        <v>0</v>
      </c>
      <c r="H158" s="911">
        <f t="shared" si="86"/>
        <v>0</v>
      </c>
      <c r="I158" s="911">
        <f t="shared" si="86"/>
        <v>0</v>
      </c>
      <c r="J158" s="911">
        <f t="shared" si="86"/>
        <v>0</v>
      </c>
      <c r="K158" s="911">
        <f t="shared" si="86"/>
        <v>0</v>
      </c>
      <c r="L158" s="911">
        <f t="shared" si="86"/>
        <v>0</v>
      </c>
      <c r="M158" s="911">
        <f t="shared" si="86"/>
        <v>0</v>
      </c>
      <c r="N158" s="911">
        <f t="shared" si="86"/>
        <v>0</v>
      </c>
      <c r="O158" s="911">
        <f t="shared" si="86"/>
        <v>0</v>
      </c>
      <c r="P158" s="912">
        <f t="shared" si="79"/>
        <v>0</v>
      </c>
      <c r="Q158" s="913">
        <f>'③-2収益'!D92</f>
        <v>0</v>
      </c>
    </row>
    <row r="159" spans="2:17" ht="23.25" customHeight="1">
      <c r="B159" s="1124"/>
      <c r="C159" s="1121" t="s">
        <v>50</v>
      </c>
      <c r="D159" s="1122"/>
      <c r="E159" s="951"/>
      <c r="F159" s="928" t="s">
        <v>116</v>
      </c>
      <c r="G159" s="928" t="s">
        <v>116</v>
      </c>
      <c r="H159" s="928" t="s">
        <v>116</v>
      </c>
      <c r="I159" s="928" t="s">
        <v>116</v>
      </c>
      <c r="J159" s="928" t="s">
        <v>116</v>
      </c>
      <c r="K159" s="928" t="s">
        <v>116</v>
      </c>
      <c r="L159" s="928" t="s">
        <v>116</v>
      </c>
      <c r="M159" s="928" t="s">
        <v>116</v>
      </c>
      <c r="N159" s="928" t="s">
        <v>116</v>
      </c>
      <c r="O159" s="929" t="s">
        <v>116</v>
      </c>
      <c r="P159" s="930" t="s">
        <v>116</v>
      </c>
      <c r="Q159" s="931" t="s">
        <v>116</v>
      </c>
    </row>
    <row r="160" spans="2:17" ht="23.25" customHeight="1" thickBot="1">
      <c r="B160" s="1124"/>
      <c r="C160" s="1138" t="s">
        <v>67</v>
      </c>
      <c r="D160" s="1139"/>
      <c r="E160" s="914"/>
      <c r="F160" s="933"/>
      <c r="G160" s="933"/>
      <c r="H160" s="933"/>
      <c r="I160" s="933"/>
      <c r="J160" s="933"/>
      <c r="K160" s="933"/>
      <c r="L160" s="933"/>
      <c r="M160" s="933"/>
      <c r="N160" s="933"/>
      <c r="O160" s="942"/>
      <c r="P160" s="934"/>
      <c r="Q160" s="935"/>
    </row>
    <row r="161" spans="2:17" ht="23.25" customHeight="1" thickBot="1" thickTop="1">
      <c r="B161" s="1125"/>
      <c r="C161" s="1127" t="s">
        <v>96</v>
      </c>
      <c r="D161" s="1128"/>
      <c r="E161" s="904">
        <f aca="true" t="shared" si="87" ref="E161:O161">SUM(E144:E160)</f>
        <v>0</v>
      </c>
      <c r="F161" s="905">
        <f t="shared" si="87"/>
        <v>0</v>
      </c>
      <c r="G161" s="905">
        <f t="shared" si="87"/>
        <v>0</v>
      </c>
      <c r="H161" s="905">
        <f t="shared" si="87"/>
        <v>0</v>
      </c>
      <c r="I161" s="905">
        <f t="shared" si="87"/>
        <v>0</v>
      </c>
      <c r="J161" s="905">
        <f t="shared" si="87"/>
        <v>0</v>
      </c>
      <c r="K161" s="905">
        <f t="shared" si="87"/>
        <v>0</v>
      </c>
      <c r="L161" s="905">
        <f t="shared" si="87"/>
        <v>0</v>
      </c>
      <c r="M161" s="905">
        <f t="shared" si="87"/>
        <v>0</v>
      </c>
      <c r="N161" s="905">
        <f t="shared" si="87"/>
        <v>0</v>
      </c>
      <c r="O161" s="936">
        <f t="shared" si="87"/>
        <v>0</v>
      </c>
      <c r="P161" s="937">
        <f>ROUNDUP(Q161/10,0)</f>
        <v>0</v>
      </c>
      <c r="Q161" s="908">
        <f>SUM(Q144:Q158)</f>
        <v>0</v>
      </c>
    </row>
    <row r="162" spans="2:17" ht="23.25" customHeight="1" thickBot="1">
      <c r="B162" s="1144" t="s">
        <v>19</v>
      </c>
      <c r="C162" s="1134"/>
      <c r="D162" s="1135"/>
      <c r="E162" s="904">
        <f aca="true" t="shared" si="88" ref="E162:O162">E143-E161</f>
        <v>0</v>
      </c>
      <c r="F162" s="905">
        <f t="shared" si="88"/>
        <v>0</v>
      </c>
      <c r="G162" s="905">
        <f t="shared" si="88"/>
        <v>0</v>
      </c>
      <c r="H162" s="905">
        <f t="shared" si="88"/>
        <v>0</v>
      </c>
      <c r="I162" s="905">
        <f t="shared" si="88"/>
        <v>0</v>
      </c>
      <c r="J162" s="905">
        <f t="shared" si="88"/>
        <v>0</v>
      </c>
      <c r="K162" s="905">
        <f t="shared" si="88"/>
        <v>0</v>
      </c>
      <c r="L162" s="905">
        <f t="shared" si="88"/>
        <v>0</v>
      </c>
      <c r="M162" s="905">
        <f t="shared" si="88"/>
        <v>0</v>
      </c>
      <c r="N162" s="905">
        <f t="shared" si="88"/>
        <v>0</v>
      </c>
      <c r="O162" s="905">
        <f t="shared" si="88"/>
        <v>0</v>
      </c>
      <c r="P162" s="906">
        <f>ROUNDUP(Q162/10,0)</f>
        <v>0</v>
      </c>
      <c r="Q162" s="907">
        <f>Q143-Q161</f>
        <v>0</v>
      </c>
    </row>
    <row r="163" ht="22.5" customHeight="1">
      <c r="J163" s="899" t="s">
        <v>459</v>
      </c>
    </row>
  </sheetData>
  <sheetProtection/>
  <mergeCells count="129">
    <mergeCell ref="C159:D159"/>
    <mergeCell ref="C160:D160"/>
    <mergeCell ref="C161:D161"/>
    <mergeCell ref="B162:D162"/>
    <mergeCell ref="B144:B161"/>
    <mergeCell ref="C144:D144"/>
    <mergeCell ref="C145:D145"/>
    <mergeCell ref="C146:D146"/>
    <mergeCell ref="C147:D147"/>
    <mergeCell ref="C148:D148"/>
    <mergeCell ref="C150:D150"/>
    <mergeCell ref="C154:D154"/>
    <mergeCell ref="C155:D155"/>
    <mergeCell ref="C138:D138"/>
    <mergeCell ref="B139:B143"/>
    <mergeCell ref="C139:D139"/>
    <mergeCell ref="C140:D140"/>
    <mergeCell ref="C141:D141"/>
    <mergeCell ref="C142:D142"/>
    <mergeCell ref="C118:D118"/>
    <mergeCell ref="C119:D119"/>
    <mergeCell ref="C120:D120"/>
    <mergeCell ref="C149:D149"/>
    <mergeCell ref="C128:D128"/>
    <mergeCell ref="C122:D122"/>
    <mergeCell ref="C123:D123"/>
    <mergeCell ref="C127:D127"/>
    <mergeCell ref="E110:F110"/>
    <mergeCell ref="C111:D111"/>
    <mergeCell ref="C143:D143"/>
    <mergeCell ref="C132:D132"/>
    <mergeCell ref="C133:D133"/>
    <mergeCell ref="C134:D134"/>
    <mergeCell ref="B135:D135"/>
    <mergeCell ref="B117:B134"/>
    <mergeCell ref="C117:D117"/>
    <mergeCell ref="C121:D121"/>
    <mergeCell ref="B112:B116"/>
    <mergeCell ref="C112:D112"/>
    <mergeCell ref="C113:D113"/>
    <mergeCell ref="C114:D114"/>
    <mergeCell ref="C115:D115"/>
    <mergeCell ref="C116:D116"/>
    <mergeCell ref="C3:D3"/>
    <mergeCell ref="C13:D13"/>
    <mergeCell ref="C14:D14"/>
    <mergeCell ref="C19:D19"/>
    <mergeCell ref="C24:D24"/>
    <mergeCell ref="C25:D25"/>
    <mergeCell ref="C8:D8"/>
    <mergeCell ref="C4:D4"/>
    <mergeCell ref="C5:D5"/>
    <mergeCell ref="C6:D6"/>
    <mergeCell ref="C7:D7"/>
    <mergeCell ref="C12:D12"/>
    <mergeCell ref="C20:D20"/>
    <mergeCell ref="C84:D84"/>
    <mergeCell ref="C85:D85"/>
    <mergeCell ref="C86:D86"/>
    <mergeCell ref="C68:D68"/>
    <mergeCell ref="C69:D69"/>
    <mergeCell ref="C73:D73"/>
    <mergeCell ref="C74:D74"/>
    <mergeCell ref="B90:B107"/>
    <mergeCell ref="C9:D9"/>
    <mergeCell ref="C10:D10"/>
    <mergeCell ref="C11:D11"/>
    <mergeCell ref="C26:D26"/>
    <mergeCell ref="C61:D61"/>
    <mergeCell ref="C62:D62"/>
    <mergeCell ref="C63:D63"/>
    <mergeCell ref="C66:D66"/>
    <mergeCell ref="C67:D67"/>
    <mergeCell ref="C87:D87"/>
    <mergeCell ref="C90:D90"/>
    <mergeCell ref="C91:D91"/>
    <mergeCell ref="C95:D95"/>
    <mergeCell ref="C88:D88"/>
    <mergeCell ref="C89:D89"/>
    <mergeCell ref="C94:D94"/>
    <mergeCell ref="C92:D92"/>
    <mergeCell ref="C101:D101"/>
    <mergeCell ref="C107:D107"/>
    <mergeCell ref="C96:D96"/>
    <mergeCell ref="C100:D100"/>
    <mergeCell ref="E2:F2"/>
    <mergeCell ref="E56:F56"/>
    <mergeCell ref="C64:D64"/>
    <mergeCell ref="C65:D65"/>
    <mergeCell ref="C57:D57"/>
    <mergeCell ref="C93:D93"/>
    <mergeCell ref="B4:B8"/>
    <mergeCell ref="B85:B89"/>
    <mergeCell ref="C15:D15"/>
    <mergeCell ref="C42:D42"/>
    <mergeCell ref="B27:D27"/>
    <mergeCell ref="B9:B26"/>
    <mergeCell ref="C59:D59"/>
    <mergeCell ref="C40:D40"/>
    <mergeCell ref="B81:D81"/>
    <mergeCell ref="C80:D80"/>
    <mergeCell ref="B108:D108"/>
    <mergeCell ref="C51:D51"/>
    <mergeCell ref="C52:D52"/>
    <mergeCell ref="C78:D78"/>
    <mergeCell ref="C79:D79"/>
    <mergeCell ref="C105:D105"/>
    <mergeCell ref="C106:D106"/>
    <mergeCell ref="B58:B62"/>
    <mergeCell ref="B63:B80"/>
    <mergeCell ref="C58:D58"/>
    <mergeCell ref="B54:D54"/>
    <mergeCell ref="C46:D46"/>
    <mergeCell ref="C34:D34"/>
    <mergeCell ref="C60:D60"/>
    <mergeCell ref="C30:D30"/>
    <mergeCell ref="C31:D31"/>
    <mergeCell ref="C32:D32"/>
    <mergeCell ref="C47:D47"/>
    <mergeCell ref="C53:D53"/>
    <mergeCell ref="C38:D38"/>
    <mergeCell ref="C39:D39"/>
    <mergeCell ref="B31:B35"/>
    <mergeCell ref="B36:B53"/>
    <mergeCell ref="C35:D35"/>
    <mergeCell ref="C36:D36"/>
    <mergeCell ref="C37:D37"/>
    <mergeCell ref="C41:D41"/>
    <mergeCell ref="C33:D33"/>
  </mergeCells>
  <printOptions horizontalCentered="1" verticalCentered="1"/>
  <pageMargins left="0.31496062992125984" right="0.1968503937007874" top="0.5905511811023623" bottom="0" header="0.5118110236220472" footer="0.5118110236220472"/>
  <pageSetup cellComments="asDisplayed" horizontalDpi="600" verticalDpi="600" orientation="landscape" paperSize="9" scale="86" r:id="rId1"/>
  <rowBreaks count="5" manualBreakCount="5">
    <brk id="28" max="255" man="1"/>
    <brk id="55" max="255" man="1"/>
    <brk id="82" min="1" max="16" man="1"/>
    <brk id="109" min="1" max="16" man="1"/>
    <brk id="136" min="1" max="16" man="1"/>
  </rowBreaks>
</worksheet>
</file>

<file path=xl/worksheets/sheet4.xml><?xml version="1.0" encoding="utf-8"?>
<worksheet xmlns="http://schemas.openxmlformats.org/spreadsheetml/2006/main" xmlns:r="http://schemas.openxmlformats.org/officeDocument/2006/relationships">
  <dimension ref="A1:AC224"/>
  <sheetViews>
    <sheetView showGridLines="0" zoomScale="70" zoomScaleNormal="70" zoomScaleSheetLayoutView="90" zoomScalePageLayoutView="0" workbookViewId="0" topLeftCell="A1">
      <selection activeCell="B1" sqref="B1:D1"/>
    </sheetView>
  </sheetViews>
  <sheetFormatPr defaultColWidth="9.00390625" defaultRowHeight="13.5"/>
  <cols>
    <col min="1" max="1" width="3.625" style="0" customWidth="1"/>
    <col min="2" max="2" width="4.625" style="0" customWidth="1"/>
    <col min="3" max="3" width="10.125" style="0" customWidth="1"/>
    <col min="4" max="4" width="11.125" style="0" bestFit="1" customWidth="1"/>
    <col min="5" max="5" width="9.125" style="0" bestFit="1" customWidth="1"/>
    <col min="6" max="6" width="6.625" style="0" bestFit="1" customWidth="1"/>
    <col min="7" max="8" width="7.625" style="0" customWidth="1"/>
    <col min="9" max="10" width="5.625" style="0" customWidth="1"/>
    <col min="11" max="11" width="3.00390625" style="0" customWidth="1"/>
    <col min="12" max="12" width="5.625" style="0" customWidth="1"/>
    <col min="13" max="13" width="6.875" style="0" customWidth="1"/>
    <col min="14" max="14" width="7.125" style="0" customWidth="1"/>
    <col min="15" max="15" width="6.625" style="0" customWidth="1"/>
    <col min="16" max="16" width="7.125" style="0" customWidth="1"/>
    <col min="17" max="17" width="5.50390625" style="0" customWidth="1"/>
    <col min="18" max="18" width="6.50390625" style="0" customWidth="1"/>
    <col min="19" max="19" width="9.125" style="0" customWidth="1"/>
    <col min="20" max="20" width="11.50390625" style="0" bestFit="1" customWidth="1"/>
    <col min="21" max="21" width="5.625" style="0" customWidth="1"/>
    <col min="22" max="22" width="5.75390625" style="0" customWidth="1"/>
    <col min="23" max="23" width="4.625" style="0" customWidth="1"/>
    <col min="24" max="24" width="6.75390625" style="0" customWidth="1"/>
    <col min="25" max="25" width="4.625" style="0" customWidth="1"/>
    <col min="26" max="26" width="6.50390625" style="0" customWidth="1"/>
    <col min="27" max="27" width="11.125" style="0" bestFit="1" customWidth="1"/>
  </cols>
  <sheetData>
    <row r="1" spans="1:27" ht="19.5" customHeight="1">
      <c r="A1" s="419">
        <v>1</v>
      </c>
      <c r="B1" s="1187">
        <f>'②収支'!C3</f>
        <v>0</v>
      </c>
      <c r="C1" s="1188"/>
      <c r="D1" s="1188"/>
      <c r="E1" s="420"/>
      <c r="F1" s="1195" t="s">
        <v>209</v>
      </c>
      <c r="G1" s="1196"/>
      <c r="H1" s="1196"/>
      <c r="I1" s="1196"/>
      <c r="J1" s="1196"/>
      <c r="K1" s="1196"/>
      <c r="L1" s="1196"/>
      <c r="M1" s="1196"/>
      <c r="N1" s="1196"/>
      <c r="O1" s="337"/>
      <c r="P1" s="337"/>
      <c r="Q1" s="337"/>
      <c r="R1" s="421"/>
      <c r="S1" s="337"/>
      <c r="T1" s="337"/>
      <c r="U1" s="337"/>
      <c r="V1" s="337"/>
      <c r="W1" s="337"/>
      <c r="X1" s="337"/>
      <c r="Y1" s="337"/>
      <c r="Z1" s="337"/>
      <c r="AA1" s="337"/>
    </row>
    <row r="2" spans="1:27" ht="19.5" customHeight="1" thickBot="1">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row>
    <row r="3" spans="1:27" ht="12.75" customHeight="1">
      <c r="A3" s="1189" t="s">
        <v>220</v>
      </c>
      <c r="B3" s="1190"/>
      <c r="C3" s="1191"/>
      <c r="D3" s="340"/>
      <c r="E3" s="418" t="s">
        <v>221</v>
      </c>
      <c r="F3" s="843" t="s">
        <v>33</v>
      </c>
      <c r="G3" s="1193" t="s">
        <v>34</v>
      </c>
      <c r="H3" s="1190"/>
      <c r="I3" s="1190"/>
      <c r="J3" s="1194"/>
      <c r="K3" s="343" t="s">
        <v>35</v>
      </c>
      <c r="L3" s="345"/>
      <c r="M3" s="345"/>
      <c r="N3" s="345"/>
      <c r="O3" s="345"/>
      <c r="P3" s="345"/>
      <c r="Q3" s="345"/>
      <c r="R3" s="345"/>
      <c r="S3" s="345"/>
      <c r="T3" s="345"/>
      <c r="U3" s="345"/>
      <c r="V3" s="345"/>
      <c r="W3" s="345"/>
      <c r="X3" s="1301" t="s">
        <v>279</v>
      </c>
      <c r="Y3" s="1302"/>
      <c r="Z3" s="1302"/>
      <c r="AA3" s="1303"/>
    </row>
    <row r="4" spans="1:27" ht="12.75" customHeight="1" thickBot="1">
      <c r="A4" s="1192"/>
      <c r="B4" s="1190"/>
      <c r="C4" s="1191"/>
      <c r="D4" s="340" t="s">
        <v>405</v>
      </c>
      <c r="E4" s="341" t="s">
        <v>222</v>
      </c>
      <c r="F4" s="342" t="s">
        <v>223</v>
      </c>
      <c r="G4" s="1190"/>
      <c r="H4" s="1190"/>
      <c r="I4" s="1190"/>
      <c r="J4" s="1194"/>
      <c r="K4" s="343"/>
      <c r="L4" s="344"/>
      <c r="M4" s="1186" t="s">
        <v>210</v>
      </c>
      <c r="N4" s="1232"/>
      <c r="O4" s="1186" t="s">
        <v>256</v>
      </c>
      <c r="P4" s="1186"/>
      <c r="Q4" s="1186" t="s">
        <v>257</v>
      </c>
      <c r="R4" s="1186"/>
      <c r="S4" s="345"/>
      <c r="T4" s="345"/>
      <c r="U4" s="345"/>
      <c r="V4" s="345"/>
      <c r="W4" s="345"/>
      <c r="X4" s="346" t="s">
        <v>280</v>
      </c>
      <c r="Y4" s="117"/>
      <c r="Z4" s="347" t="s">
        <v>36</v>
      </c>
      <c r="AA4" s="348">
        <f>+U10*Y4/100</f>
        <v>0</v>
      </c>
    </row>
    <row r="5" spans="1:27" ht="12.75" customHeight="1" thickBot="1">
      <c r="A5" s="1192"/>
      <c r="B5" s="1190"/>
      <c r="C5" s="1191"/>
      <c r="D5" s="460"/>
      <c r="E5" s="341" t="s">
        <v>224</v>
      </c>
      <c r="F5" s="342" t="s">
        <v>225</v>
      </c>
      <c r="G5" s="1190"/>
      <c r="H5" s="1190"/>
      <c r="I5" s="1190"/>
      <c r="J5" s="1194"/>
      <c r="K5" s="349" t="s">
        <v>37</v>
      </c>
      <c r="L5" s="1231"/>
      <c r="M5" s="1231"/>
      <c r="N5" s="350" t="s">
        <v>38</v>
      </c>
      <c r="O5" s="118"/>
      <c r="P5" s="350" t="s">
        <v>328</v>
      </c>
      <c r="Q5" s="1172">
        <f>L5*O5/100</f>
        <v>0</v>
      </c>
      <c r="R5" s="1173"/>
      <c r="S5" s="1174" t="s">
        <v>39</v>
      </c>
      <c r="T5" s="1175"/>
      <c r="U5" s="480">
        <f>IF(AND(ISBLANK(O7:O10),ISBLANK(T7:T9)),"",7-(COUNTBLANK(O7:O10)+COUNTBLANK(T7:T9)))</f>
        <v>0</v>
      </c>
      <c r="V5" s="351" t="s">
        <v>40</v>
      </c>
      <c r="W5" s="352"/>
      <c r="X5" s="346" t="s">
        <v>426</v>
      </c>
      <c r="Y5" s="117"/>
      <c r="Z5" s="347" t="s">
        <v>36</v>
      </c>
      <c r="AA5" s="348">
        <f>+U10*Y5/100</f>
        <v>0</v>
      </c>
    </row>
    <row r="6" spans="1:27" ht="19.5" customHeight="1" thickBot="1">
      <c r="A6" s="1216" t="s">
        <v>226</v>
      </c>
      <c r="B6" s="1217"/>
      <c r="C6" s="1218"/>
      <c r="D6" s="463">
        <f>U10</f>
        <v>0</v>
      </c>
      <c r="E6" s="842" t="e">
        <f>IF(D6="",0,D6/S10)</f>
        <v>#DIV/0!</v>
      </c>
      <c r="F6" s="834"/>
      <c r="G6" s="465"/>
      <c r="H6" s="465"/>
      <c r="I6" s="465"/>
      <c r="J6" s="466"/>
      <c r="K6" s="338" t="s">
        <v>258</v>
      </c>
      <c r="L6" s="453" t="s">
        <v>258</v>
      </c>
      <c r="M6" s="1219" t="s">
        <v>269</v>
      </c>
      <c r="N6" s="1220"/>
      <c r="O6" s="489" t="s">
        <v>41</v>
      </c>
      <c r="P6" s="1219" t="s">
        <v>415</v>
      </c>
      <c r="Q6" s="1185"/>
      <c r="R6" s="491" t="s">
        <v>42</v>
      </c>
      <c r="S6" s="490" t="s">
        <v>271</v>
      </c>
      <c r="T6" s="487" t="s">
        <v>41</v>
      </c>
      <c r="U6" s="1219" t="s">
        <v>285</v>
      </c>
      <c r="V6" s="1223"/>
      <c r="W6" s="345"/>
      <c r="X6" s="358" t="s">
        <v>281</v>
      </c>
      <c r="Y6" s="119"/>
      <c r="Z6" s="359" t="s">
        <v>48</v>
      </c>
      <c r="AA6" s="348">
        <f>+U10*Y6/100</f>
        <v>0</v>
      </c>
    </row>
    <row r="7" spans="1:27" ht="19.5" customHeight="1" thickBot="1">
      <c r="A7" s="360"/>
      <c r="B7" s="1237" t="s">
        <v>227</v>
      </c>
      <c r="C7" s="1238"/>
      <c r="D7" s="1009"/>
      <c r="E7" s="462">
        <f>IF(D7="",0,D7/$S$10)</f>
        <v>0</v>
      </c>
      <c r="F7" s="835">
        <f aca="true" t="shared" si="0" ref="F7:F24">IF($D$6=0,"",D7/$D$6*100)</f>
      </c>
      <c r="G7" s="1221"/>
      <c r="H7" s="1221"/>
      <c r="I7" s="1221"/>
      <c r="J7" s="1222"/>
      <c r="K7" s="343" t="s">
        <v>259</v>
      </c>
      <c r="L7" s="483"/>
      <c r="M7" s="1225"/>
      <c r="N7" s="1226"/>
      <c r="O7" s="130"/>
      <c r="P7" s="1227">
        <f>+O7*M7</f>
        <v>0</v>
      </c>
      <c r="Q7" s="1228"/>
      <c r="R7" s="492"/>
      <c r="S7" s="485"/>
      <c r="T7" s="461"/>
      <c r="U7" s="1227">
        <f>+T7*S7</f>
        <v>0</v>
      </c>
      <c r="V7" s="1229"/>
      <c r="W7" s="345"/>
      <c r="X7" s="1176" t="s">
        <v>282</v>
      </c>
      <c r="Y7" s="1177"/>
      <c r="Z7" s="1178"/>
      <c r="AA7" s="363">
        <f>+AA6+AA5+AA4</f>
        <v>0</v>
      </c>
    </row>
    <row r="8" spans="1:27" ht="19.5" customHeight="1" thickBot="1">
      <c r="A8" s="360"/>
      <c r="B8" s="1210" t="s">
        <v>228</v>
      </c>
      <c r="C8" s="1211"/>
      <c r="D8" s="353">
        <f>AA15</f>
        <v>0</v>
      </c>
      <c r="E8" s="362" t="e">
        <f aca="true" t="shared" si="1" ref="E8:E24">IF(D8="",0,D8/$S$10)</f>
        <v>#DIV/0!</v>
      </c>
      <c r="F8" s="836">
        <f t="shared" si="0"/>
      </c>
      <c r="G8" s="832" t="s">
        <v>252</v>
      </c>
      <c r="H8" s="364"/>
      <c r="I8" s="364"/>
      <c r="J8" s="364"/>
      <c r="K8" s="343" t="s">
        <v>260</v>
      </c>
      <c r="L8" s="123"/>
      <c r="M8" s="1233"/>
      <c r="N8" s="1234"/>
      <c r="O8" s="120"/>
      <c r="P8" s="1179">
        <f>+O8*M8</f>
        <v>0</v>
      </c>
      <c r="Q8" s="1230"/>
      <c r="R8" s="493"/>
      <c r="S8" s="449"/>
      <c r="T8" s="122"/>
      <c r="U8" s="1179">
        <f>+T8*S8</f>
        <v>0</v>
      </c>
      <c r="V8" s="1180"/>
      <c r="W8" s="345"/>
      <c r="X8" s="1235" t="s">
        <v>423</v>
      </c>
      <c r="Y8" s="1236"/>
      <c r="Z8" s="124"/>
      <c r="AA8" s="365">
        <f>+S10*Z8</f>
        <v>0</v>
      </c>
    </row>
    <row r="9" spans="1:27" ht="19.5" customHeight="1" thickBot="1">
      <c r="A9" s="360"/>
      <c r="B9" s="1210" t="s">
        <v>14</v>
      </c>
      <c r="C9" s="1211"/>
      <c r="D9" s="353">
        <f>AA24</f>
        <v>0</v>
      </c>
      <c r="E9" s="362" t="e">
        <f t="shared" si="1"/>
        <v>#DIV/0!</v>
      </c>
      <c r="F9" s="836">
        <f t="shared" si="0"/>
      </c>
      <c r="G9" s="832" t="s">
        <v>252</v>
      </c>
      <c r="H9" s="364"/>
      <c r="I9" s="364"/>
      <c r="J9" s="364"/>
      <c r="K9" s="343" t="s">
        <v>261</v>
      </c>
      <c r="L9" s="123"/>
      <c r="M9" s="1233"/>
      <c r="N9" s="1234"/>
      <c r="O9" s="120"/>
      <c r="P9" s="1179">
        <f>+O9*M9</f>
        <v>0</v>
      </c>
      <c r="Q9" s="1230"/>
      <c r="R9" s="497"/>
      <c r="S9" s="498"/>
      <c r="T9" s="723"/>
      <c r="U9" s="1247">
        <f>+T9*S9</f>
        <v>0</v>
      </c>
      <c r="V9" s="1248"/>
      <c r="W9" s="345"/>
      <c r="X9" s="1239" t="s">
        <v>424</v>
      </c>
      <c r="Y9" s="1240"/>
      <c r="Z9" s="125"/>
      <c r="AA9" s="366">
        <f>IF(Z9="",0,Z9*S10)</f>
        <v>0</v>
      </c>
    </row>
    <row r="10" spans="1:27" ht="19.5" customHeight="1" thickBot="1" thickTop="1">
      <c r="A10" s="360"/>
      <c r="B10" s="1210" t="s">
        <v>229</v>
      </c>
      <c r="C10" s="1211"/>
      <c r="D10" s="1010"/>
      <c r="E10" s="362">
        <f t="shared" si="1"/>
        <v>0</v>
      </c>
      <c r="F10" s="836">
        <f t="shared" si="0"/>
      </c>
      <c r="G10" s="1213"/>
      <c r="H10" s="1213"/>
      <c r="I10" s="1213"/>
      <c r="J10" s="1214"/>
      <c r="K10" s="349" t="s">
        <v>262</v>
      </c>
      <c r="L10" s="126"/>
      <c r="M10" s="1241"/>
      <c r="N10" s="1242"/>
      <c r="O10" s="722"/>
      <c r="P10" s="1243">
        <f>+O10*M10</f>
        <v>0</v>
      </c>
      <c r="Q10" s="1244"/>
      <c r="R10" s="494" t="s">
        <v>408</v>
      </c>
      <c r="S10" s="468">
        <f>SUM(M7:N10,S7:S9)</f>
        <v>0</v>
      </c>
      <c r="T10" s="496">
        <f>IF(ISERR($U10/$S10),0,TRUNC($U10/$S10))</f>
        <v>0</v>
      </c>
      <c r="U10" s="1245">
        <f>SUM(P7:Q10,U7:V9)</f>
        <v>0</v>
      </c>
      <c r="V10" s="1246"/>
      <c r="W10" s="345"/>
      <c r="X10" s="345"/>
      <c r="Y10" s="345"/>
      <c r="Z10" s="345"/>
      <c r="AA10" s="367">
        <f>SUM(AA7:AA9)</f>
        <v>0</v>
      </c>
    </row>
    <row r="11" spans="1:27" ht="19.5" customHeight="1" thickBot="1">
      <c r="A11" s="368" t="s">
        <v>230</v>
      </c>
      <c r="B11" s="1210" t="s">
        <v>231</v>
      </c>
      <c r="C11" s="1211"/>
      <c r="D11" s="353">
        <f>AA34</f>
        <v>0</v>
      </c>
      <c r="E11" s="362" t="e">
        <f t="shared" si="1"/>
        <v>#DIV/0!</v>
      </c>
      <c r="F11" s="836">
        <f t="shared" si="0"/>
      </c>
      <c r="G11" s="832" t="s">
        <v>252</v>
      </c>
      <c r="H11" s="364"/>
      <c r="I11" s="364"/>
      <c r="J11" s="364"/>
      <c r="K11" s="1252" t="s">
        <v>263</v>
      </c>
      <c r="L11" s="1174" t="s">
        <v>272</v>
      </c>
      <c r="M11" s="1185"/>
      <c r="N11" s="1224" t="s">
        <v>273</v>
      </c>
      <c r="O11" s="1224"/>
      <c r="P11" s="504" t="s">
        <v>323</v>
      </c>
      <c r="Q11" s="489" t="s">
        <v>274</v>
      </c>
      <c r="R11" s="488" t="s">
        <v>275</v>
      </c>
      <c r="S11" s="505" t="s">
        <v>324</v>
      </c>
      <c r="T11" s="1174" t="s">
        <v>276</v>
      </c>
      <c r="U11" s="1185"/>
      <c r="V11" s="1224" t="s">
        <v>273</v>
      </c>
      <c r="W11" s="1224"/>
      <c r="X11" s="504" t="s">
        <v>323</v>
      </c>
      <c r="Y11" s="489" t="s">
        <v>274</v>
      </c>
      <c r="Z11" s="506" t="s">
        <v>275</v>
      </c>
      <c r="AA11" s="507" t="s">
        <v>324</v>
      </c>
    </row>
    <row r="12" spans="1:27" ht="19.5" customHeight="1">
      <c r="A12" s="368"/>
      <c r="B12" s="1210" t="s">
        <v>15</v>
      </c>
      <c r="C12" s="1211"/>
      <c r="D12" s="1010"/>
      <c r="E12" s="362">
        <f t="shared" si="1"/>
        <v>0</v>
      </c>
      <c r="F12" s="836">
        <f t="shared" si="0"/>
      </c>
      <c r="G12" s="1255"/>
      <c r="H12" s="1213"/>
      <c r="I12" s="1213"/>
      <c r="J12" s="1214"/>
      <c r="K12" s="1253"/>
      <c r="L12" s="1208"/>
      <c r="M12" s="1209"/>
      <c r="N12" s="769"/>
      <c r="O12" s="429"/>
      <c r="P12" s="160"/>
      <c r="Q12" s="129"/>
      <c r="R12" s="709">
        <f>IF(O12="","",O12)</f>
      </c>
      <c r="S12" s="710">
        <f aca="true" t="shared" si="2" ref="S12:S24">ROUNDDOWN(IF(Q12="",0,P12/Q12*N12)*1.1,0)</f>
        <v>0</v>
      </c>
      <c r="T12" s="1208"/>
      <c r="U12" s="1209"/>
      <c r="V12" s="769"/>
      <c r="W12" s="426"/>
      <c r="X12" s="165"/>
      <c r="Y12" s="130"/>
      <c r="Z12" s="503">
        <f aca="true" t="shared" si="3" ref="Z12:Z23">IF(W12="","",W12)</f>
      </c>
      <c r="AA12" s="452">
        <f>ROUNDDOWN(IF(Y12="",0,X12/Y12*V12)*1.1,0)</f>
        <v>0</v>
      </c>
    </row>
    <row r="13" spans="1:27" ht="19.5" customHeight="1">
      <c r="A13" s="368"/>
      <c r="B13" s="1210" t="s">
        <v>232</v>
      </c>
      <c r="C13" s="1211"/>
      <c r="D13" s="1010"/>
      <c r="E13" s="362">
        <f t="shared" si="1"/>
        <v>0</v>
      </c>
      <c r="F13" s="836">
        <f t="shared" si="0"/>
      </c>
      <c r="G13" s="1213"/>
      <c r="H13" s="1213"/>
      <c r="I13" s="1213"/>
      <c r="J13" s="1214"/>
      <c r="K13" s="1253"/>
      <c r="L13" s="1166"/>
      <c r="M13" s="1207"/>
      <c r="N13" s="770"/>
      <c r="O13" s="426"/>
      <c r="P13" s="757"/>
      <c r="Q13" s="758"/>
      <c r="R13" s="454">
        <f aca="true" t="shared" si="4" ref="R13:R24">IF(O13="","",O13)</f>
      </c>
      <c r="S13" s="348">
        <f t="shared" si="2"/>
        <v>0</v>
      </c>
      <c r="T13" s="1166"/>
      <c r="U13" s="1207"/>
      <c r="V13" s="770"/>
      <c r="W13" s="426"/>
      <c r="X13" s="162"/>
      <c r="Y13" s="120"/>
      <c r="Z13" s="457">
        <f t="shared" si="3"/>
      </c>
      <c r="AA13" s="348">
        <f>ROUNDDOWN(IF(Y13="",0,X13/Y13*V13)*1.1,0)</f>
        <v>0</v>
      </c>
    </row>
    <row r="14" spans="1:27" ht="19.5" customHeight="1" thickBot="1">
      <c r="A14" s="368"/>
      <c r="B14" s="1249" t="s">
        <v>233</v>
      </c>
      <c r="C14" s="370" t="s">
        <v>234</v>
      </c>
      <c r="D14" s="749"/>
      <c r="E14" s="362">
        <f t="shared" si="1"/>
        <v>0</v>
      </c>
      <c r="F14" s="836">
        <f t="shared" si="0"/>
      </c>
      <c r="G14" s="364"/>
      <c r="H14" s="364"/>
      <c r="I14" s="364"/>
      <c r="J14" s="364"/>
      <c r="K14" s="1253"/>
      <c r="L14" s="1166"/>
      <c r="M14" s="1207"/>
      <c r="N14" s="428"/>
      <c r="O14" s="426"/>
      <c r="P14" s="757"/>
      <c r="Q14" s="758"/>
      <c r="R14" s="454">
        <f t="shared" si="4"/>
      </c>
      <c r="S14" s="348">
        <f t="shared" si="2"/>
        <v>0</v>
      </c>
      <c r="T14" s="1160"/>
      <c r="U14" s="1260"/>
      <c r="V14" s="771"/>
      <c r="W14" s="426"/>
      <c r="X14" s="163"/>
      <c r="Y14" s="161"/>
      <c r="Z14" s="458">
        <f t="shared" si="3"/>
      </c>
      <c r="AA14" s="451">
        <f>ROUNDDOWN(IF(Y14="",0,X14/Y14*V14)*1.1,0)</f>
        <v>0</v>
      </c>
    </row>
    <row r="15" spans="1:27" ht="19.5" customHeight="1" thickBot="1" thickTop="1">
      <c r="A15" s="368" t="s">
        <v>235</v>
      </c>
      <c r="B15" s="1250"/>
      <c r="C15" s="370" t="s">
        <v>236</v>
      </c>
      <c r="D15" s="749"/>
      <c r="E15" s="362">
        <f t="shared" si="1"/>
        <v>0</v>
      </c>
      <c r="F15" s="836">
        <f t="shared" si="0"/>
      </c>
      <c r="G15" s="364"/>
      <c r="H15" s="364"/>
      <c r="I15" s="364"/>
      <c r="J15" s="364"/>
      <c r="K15" s="1254"/>
      <c r="L15" s="1197"/>
      <c r="M15" s="1198"/>
      <c r="N15" s="431"/>
      <c r="O15" s="423"/>
      <c r="P15" s="759"/>
      <c r="Q15" s="760"/>
      <c r="R15" s="455">
        <f t="shared" si="4"/>
      </c>
      <c r="S15" s="711">
        <f t="shared" si="2"/>
        <v>0</v>
      </c>
      <c r="T15" s="1256" t="s">
        <v>278</v>
      </c>
      <c r="U15" s="1257"/>
      <c r="V15" s="1258"/>
      <c r="W15" s="1258"/>
      <c r="X15" s="1258"/>
      <c r="Y15" s="1258"/>
      <c r="Z15" s="1259"/>
      <c r="AA15" s="394">
        <f>SUM(AA12:AA14,S12:S15)</f>
        <v>0</v>
      </c>
    </row>
    <row r="16" spans="1:27" ht="19.5" customHeight="1">
      <c r="A16" s="368"/>
      <c r="B16" s="1251"/>
      <c r="C16" s="374" t="s">
        <v>237</v>
      </c>
      <c r="D16" s="749"/>
      <c r="E16" s="362">
        <f t="shared" si="1"/>
        <v>0</v>
      </c>
      <c r="F16" s="836">
        <f t="shared" si="0"/>
      </c>
      <c r="G16" s="364"/>
      <c r="H16" s="364"/>
      <c r="I16" s="364"/>
      <c r="J16" s="364"/>
      <c r="K16" s="338"/>
      <c r="L16" s="1199"/>
      <c r="M16" s="1200"/>
      <c r="N16" s="432"/>
      <c r="O16" s="429"/>
      <c r="P16" s="761"/>
      <c r="Q16" s="762"/>
      <c r="R16" s="456">
        <f t="shared" si="4"/>
      </c>
      <c r="S16" s="502">
        <f t="shared" si="2"/>
        <v>0</v>
      </c>
      <c r="T16" s="1208"/>
      <c r="U16" s="1209"/>
      <c r="V16" s="424"/>
      <c r="W16" s="429"/>
      <c r="X16" s="164"/>
      <c r="Y16" s="120"/>
      <c r="Z16" s="459">
        <f t="shared" si="3"/>
      </c>
      <c r="AA16" s="452">
        <f aca="true" t="shared" si="5" ref="AA16:AA22">ROUNDDOWN(IF(Y16="",0,X16/Y16*V16)*1.1,0)</f>
        <v>0</v>
      </c>
    </row>
    <row r="17" spans="1:27" ht="19.5" customHeight="1">
      <c r="A17" s="368"/>
      <c r="B17" s="1215" t="s">
        <v>168</v>
      </c>
      <c r="C17" s="1211"/>
      <c r="D17" s="749"/>
      <c r="E17" s="362">
        <f t="shared" si="1"/>
        <v>0</v>
      </c>
      <c r="F17" s="836">
        <f t="shared" si="0"/>
      </c>
      <c r="G17" s="364"/>
      <c r="H17" s="364"/>
      <c r="I17" s="364"/>
      <c r="J17" s="364"/>
      <c r="K17" s="343" t="s">
        <v>264</v>
      </c>
      <c r="L17" s="1183"/>
      <c r="M17" s="1184"/>
      <c r="N17" s="432"/>
      <c r="O17" s="429"/>
      <c r="P17" s="761"/>
      <c r="Q17" s="762"/>
      <c r="R17" s="456">
        <f t="shared" si="4"/>
      </c>
      <c r="S17" s="500">
        <f t="shared" si="2"/>
        <v>0</v>
      </c>
      <c r="T17" s="1183"/>
      <c r="U17" s="1184"/>
      <c r="V17" s="424"/>
      <c r="W17" s="426"/>
      <c r="X17" s="162"/>
      <c r="Y17" s="120"/>
      <c r="Z17" s="459">
        <f t="shared" si="3"/>
      </c>
      <c r="AA17" s="348">
        <f t="shared" si="5"/>
        <v>0</v>
      </c>
    </row>
    <row r="18" spans="1:27" ht="19.5" customHeight="1">
      <c r="A18" s="368"/>
      <c r="B18" s="1210" t="s">
        <v>43</v>
      </c>
      <c r="C18" s="1211"/>
      <c r="D18" s="371"/>
      <c r="E18" s="362">
        <f t="shared" si="1"/>
        <v>0</v>
      </c>
      <c r="F18" s="836">
        <f t="shared" si="0"/>
      </c>
      <c r="G18" s="364"/>
      <c r="H18" s="364"/>
      <c r="I18" s="364"/>
      <c r="J18" s="364"/>
      <c r="K18" s="343"/>
      <c r="L18" s="1183"/>
      <c r="M18" s="1201"/>
      <c r="N18" s="428"/>
      <c r="O18" s="426"/>
      <c r="P18" s="757"/>
      <c r="Q18" s="758"/>
      <c r="R18" s="454">
        <f t="shared" si="4"/>
      </c>
      <c r="S18" s="500">
        <f t="shared" si="2"/>
        <v>0</v>
      </c>
      <c r="T18" s="1183"/>
      <c r="U18" s="1184"/>
      <c r="V18" s="424"/>
      <c r="W18" s="426"/>
      <c r="X18" s="162"/>
      <c r="Y18" s="120"/>
      <c r="Z18" s="459">
        <f t="shared" si="3"/>
      </c>
      <c r="AA18" s="348">
        <f t="shared" si="5"/>
        <v>0</v>
      </c>
    </row>
    <row r="19" spans="1:27" ht="19.5" customHeight="1">
      <c r="A19" s="368" t="s">
        <v>238</v>
      </c>
      <c r="B19" s="1210" t="s">
        <v>1</v>
      </c>
      <c r="C19" s="1211"/>
      <c r="D19" s="749"/>
      <c r="E19" s="362">
        <f t="shared" si="1"/>
        <v>0</v>
      </c>
      <c r="F19" s="836">
        <f t="shared" si="0"/>
      </c>
      <c r="G19" s="1204"/>
      <c r="H19" s="1205"/>
      <c r="I19" s="1205"/>
      <c r="J19" s="1206"/>
      <c r="K19" s="343" t="s">
        <v>265</v>
      </c>
      <c r="L19" s="1183"/>
      <c r="M19" s="1201"/>
      <c r="N19" s="428"/>
      <c r="O19" s="426"/>
      <c r="P19" s="763"/>
      <c r="Q19" s="764"/>
      <c r="R19" s="454">
        <f t="shared" si="4"/>
      </c>
      <c r="S19" s="500">
        <f t="shared" si="2"/>
        <v>0</v>
      </c>
      <c r="T19" s="1183"/>
      <c r="U19" s="1184"/>
      <c r="V19" s="424"/>
      <c r="W19" s="426"/>
      <c r="X19" s="162"/>
      <c r="Y19" s="120"/>
      <c r="Z19" s="459">
        <f t="shared" si="3"/>
      </c>
      <c r="AA19" s="348">
        <f t="shared" si="5"/>
        <v>0</v>
      </c>
    </row>
    <row r="20" spans="1:27" ht="19.5" customHeight="1">
      <c r="A20" s="360"/>
      <c r="B20" s="1249" t="s">
        <v>239</v>
      </c>
      <c r="C20" s="375" t="s">
        <v>240</v>
      </c>
      <c r="D20" s="353">
        <f>AA7</f>
        <v>0</v>
      </c>
      <c r="E20" s="362" t="e">
        <f t="shared" si="1"/>
        <v>#DIV/0!</v>
      </c>
      <c r="F20" s="836">
        <f t="shared" si="0"/>
      </c>
      <c r="G20" s="1204" t="s">
        <v>252</v>
      </c>
      <c r="H20" s="1205"/>
      <c r="I20" s="1205"/>
      <c r="J20" s="1206"/>
      <c r="K20" s="343"/>
      <c r="L20" s="1183"/>
      <c r="M20" s="1201"/>
      <c r="N20" s="428"/>
      <c r="O20" s="426"/>
      <c r="P20" s="757"/>
      <c r="Q20" s="758"/>
      <c r="R20" s="456">
        <f>IF(O20="","",O20)</f>
      </c>
      <c r="S20" s="500">
        <f t="shared" si="2"/>
        <v>0</v>
      </c>
      <c r="T20" s="1183"/>
      <c r="U20" s="1184"/>
      <c r="V20" s="424"/>
      <c r="W20" s="426"/>
      <c r="X20" s="162"/>
      <c r="Y20" s="120"/>
      <c r="Z20" s="459">
        <f t="shared" si="3"/>
      </c>
      <c r="AA20" s="348">
        <f t="shared" si="5"/>
        <v>0</v>
      </c>
    </row>
    <row r="21" spans="1:27" ht="19.5" customHeight="1">
      <c r="A21" s="360"/>
      <c r="B21" s="1250"/>
      <c r="C21" s="375" t="s">
        <v>241</v>
      </c>
      <c r="D21" s="353">
        <f>AA8</f>
        <v>0</v>
      </c>
      <c r="E21" s="362" t="e">
        <f t="shared" si="1"/>
        <v>#DIV/0!</v>
      </c>
      <c r="F21" s="836">
        <f t="shared" si="0"/>
      </c>
      <c r="G21" s="1212"/>
      <c r="H21" s="1213"/>
      <c r="I21" s="1213"/>
      <c r="J21" s="1214"/>
      <c r="K21" s="343" t="s">
        <v>238</v>
      </c>
      <c r="L21" s="1183"/>
      <c r="M21" s="1201"/>
      <c r="N21" s="428"/>
      <c r="O21" s="426"/>
      <c r="P21" s="757"/>
      <c r="Q21" s="758"/>
      <c r="R21" s="454">
        <f t="shared" si="4"/>
      </c>
      <c r="S21" s="500">
        <f t="shared" si="2"/>
        <v>0</v>
      </c>
      <c r="T21" s="1183"/>
      <c r="U21" s="1184"/>
      <c r="V21" s="424"/>
      <c r="W21" s="426"/>
      <c r="X21" s="162"/>
      <c r="Y21" s="120"/>
      <c r="Z21" s="459">
        <f t="shared" si="3"/>
      </c>
      <c r="AA21" s="348">
        <f t="shared" si="5"/>
        <v>0</v>
      </c>
    </row>
    <row r="22" spans="1:27" ht="19.5" customHeight="1">
      <c r="A22" s="360"/>
      <c r="B22" s="1251"/>
      <c r="C22" s="376" t="s">
        <v>242</v>
      </c>
      <c r="D22" s="353">
        <f>AA9</f>
        <v>0</v>
      </c>
      <c r="E22" s="362" t="e">
        <f t="shared" si="1"/>
        <v>#DIV/0!</v>
      </c>
      <c r="F22" s="836">
        <f t="shared" si="0"/>
      </c>
      <c r="G22" s="364"/>
      <c r="H22" s="364"/>
      <c r="I22" s="364"/>
      <c r="J22" s="364"/>
      <c r="K22" s="343"/>
      <c r="L22" s="1183"/>
      <c r="M22" s="1201"/>
      <c r="N22" s="428"/>
      <c r="O22" s="426"/>
      <c r="P22" s="757"/>
      <c r="Q22" s="758"/>
      <c r="R22" s="454">
        <f t="shared" si="4"/>
      </c>
      <c r="S22" s="500">
        <f t="shared" si="2"/>
        <v>0</v>
      </c>
      <c r="T22" s="1183"/>
      <c r="U22" s="1184"/>
      <c r="V22" s="424"/>
      <c r="W22" s="426"/>
      <c r="X22" s="162"/>
      <c r="Y22" s="120"/>
      <c r="Z22" s="459">
        <f t="shared" si="3"/>
      </c>
      <c r="AA22" s="348">
        <f t="shared" si="5"/>
        <v>0</v>
      </c>
    </row>
    <row r="23" spans="1:27" ht="19.5" customHeight="1" thickBot="1">
      <c r="A23" s="474"/>
      <c r="B23" s="1261" t="s">
        <v>243</v>
      </c>
      <c r="C23" s="1262"/>
      <c r="D23" s="475">
        <f>SUM(D7:D22)</f>
        <v>0</v>
      </c>
      <c r="E23" s="477" t="e">
        <f t="shared" si="1"/>
        <v>#DIV/0!</v>
      </c>
      <c r="F23" s="837">
        <f t="shared" si="0"/>
      </c>
      <c r="G23" s="478"/>
      <c r="H23" s="478"/>
      <c r="I23" s="478"/>
      <c r="J23" s="479"/>
      <c r="K23" s="343"/>
      <c r="L23" s="1183"/>
      <c r="M23" s="1201"/>
      <c r="N23" s="428"/>
      <c r="O23" s="426"/>
      <c r="P23" s="757"/>
      <c r="Q23" s="758"/>
      <c r="R23" s="454">
        <f t="shared" si="4"/>
      </c>
      <c r="S23" s="500">
        <f t="shared" si="2"/>
        <v>0</v>
      </c>
      <c r="T23" s="1181"/>
      <c r="U23" s="1182"/>
      <c r="V23" s="425"/>
      <c r="W23" s="426"/>
      <c r="X23" s="163"/>
      <c r="Y23" s="161"/>
      <c r="Z23" s="459">
        <f t="shared" si="3"/>
      </c>
      <c r="AA23" s="348">
        <f>ROUNDDOWN(IF(Y23="",0,X23/Y23*V23)*1.1,0)</f>
        <v>0</v>
      </c>
    </row>
    <row r="24" spans="1:27" ht="19.5" customHeight="1" thickBot="1" thickTop="1">
      <c r="A24" s="1270" t="s">
        <v>244</v>
      </c>
      <c r="B24" s="1271"/>
      <c r="C24" s="1272"/>
      <c r="D24" s="468">
        <f>D6-D23</f>
        <v>0</v>
      </c>
      <c r="E24" s="470" t="e">
        <f t="shared" si="1"/>
        <v>#DIV/0!</v>
      </c>
      <c r="F24" s="838">
        <f t="shared" si="0"/>
      </c>
      <c r="G24" s="799" t="s">
        <v>255</v>
      </c>
      <c r="H24" s="471" t="e">
        <f>E24/E6*100</f>
        <v>#DIV/0!</v>
      </c>
      <c r="I24" s="472" t="s">
        <v>321</v>
      </c>
      <c r="J24" s="473"/>
      <c r="K24" s="343"/>
      <c r="L24" s="1273"/>
      <c r="M24" s="1274"/>
      <c r="N24" s="431"/>
      <c r="O24" s="423"/>
      <c r="P24" s="759"/>
      <c r="Q24" s="760"/>
      <c r="R24" s="455">
        <f t="shared" si="4"/>
      </c>
      <c r="S24" s="501">
        <f t="shared" si="2"/>
        <v>0</v>
      </c>
      <c r="T24" s="1256" t="s">
        <v>277</v>
      </c>
      <c r="U24" s="1257"/>
      <c r="V24" s="1258"/>
      <c r="W24" s="1258"/>
      <c r="X24" s="1258"/>
      <c r="Y24" s="1258"/>
      <c r="Z24" s="1259"/>
      <c r="AA24" s="417">
        <f>SUM(AA16:AA23,S16:S24)</f>
        <v>0</v>
      </c>
    </row>
    <row r="25" spans="1:27" ht="19.5" customHeight="1" thickBot="1">
      <c r="A25" s="1266" t="s">
        <v>245</v>
      </c>
      <c r="B25" s="1267"/>
      <c r="C25" s="1238"/>
      <c r="D25" s="467"/>
      <c r="E25" s="355">
        <f>IF(D25="",0,D25/S10)</f>
        <v>0</v>
      </c>
      <c r="F25" s="839"/>
      <c r="G25" s="357"/>
      <c r="H25" s="357"/>
      <c r="I25" s="357"/>
      <c r="J25" s="357"/>
      <c r="K25" s="338"/>
      <c r="L25" s="1174" t="s">
        <v>272</v>
      </c>
      <c r="M25" s="1185"/>
      <c r="N25" s="1224" t="s">
        <v>273</v>
      </c>
      <c r="O25" s="1224"/>
      <c r="P25" s="504" t="s">
        <v>323</v>
      </c>
      <c r="Q25" s="1168" t="s">
        <v>444</v>
      </c>
      <c r="R25" s="1169"/>
      <c r="S25" s="505" t="s">
        <v>324</v>
      </c>
      <c r="T25" s="1174" t="s">
        <v>276</v>
      </c>
      <c r="U25" s="1185"/>
      <c r="V25" s="1224" t="s">
        <v>273</v>
      </c>
      <c r="W25" s="1224"/>
      <c r="X25" s="504" t="s">
        <v>323</v>
      </c>
      <c r="Y25" s="1168" t="s">
        <v>443</v>
      </c>
      <c r="Z25" s="1169"/>
      <c r="AA25" s="507" t="s">
        <v>324</v>
      </c>
    </row>
    <row r="26" spans="1:27" ht="19.5" customHeight="1">
      <c r="A26" s="1268" t="s">
        <v>44</v>
      </c>
      <c r="B26" s="1269"/>
      <c r="C26" s="1211"/>
      <c r="D26" s="371"/>
      <c r="E26" s="378">
        <f>IF(D26="",0,D26/S10)</f>
        <v>0</v>
      </c>
      <c r="F26" s="840"/>
      <c r="G26" s="364"/>
      <c r="H26" s="364"/>
      <c r="I26" s="364"/>
      <c r="J26" s="364"/>
      <c r="K26" s="343"/>
      <c r="L26" s="1166"/>
      <c r="M26" s="1167"/>
      <c r="N26" s="428"/>
      <c r="O26" s="426"/>
      <c r="P26" s="757"/>
      <c r="Q26" s="1170"/>
      <c r="R26" s="1171"/>
      <c r="S26" s="1012">
        <f aca="true" t="shared" si="6" ref="S26:S34">ROUNDDOWN(IF(Q26="",0,P26/Q26*N26)*1.1,0)</f>
        <v>0</v>
      </c>
      <c r="T26" s="1166"/>
      <c r="U26" s="1167"/>
      <c r="V26" s="769"/>
      <c r="W26" s="429"/>
      <c r="X26" s="165"/>
      <c r="Y26" s="1170"/>
      <c r="Z26" s="1171"/>
      <c r="AA26" s="1011">
        <f aca="true" t="shared" si="7" ref="AA26:AA33">ROUNDDOWN(IF(Y26="",0,X26/Y26*V26)*1.1,0)</f>
        <v>0</v>
      </c>
    </row>
    <row r="27" spans="1:27" ht="19.5" customHeight="1">
      <c r="A27" s="1263" t="s">
        <v>246</v>
      </c>
      <c r="B27" s="1264"/>
      <c r="C27" s="1265"/>
      <c r="D27" s="371"/>
      <c r="E27" s="378">
        <f>IF(D27="",0,D27/S10)</f>
        <v>0</v>
      </c>
      <c r="F27" s="840"/>
      <c r="G27" s="364"/>
      <c r="H27" s="364"/>
      <c r="I27" s="364"/>
      <c r="J27" s="364"/>
      <c r="K27" s="343"/>
      <c r="L27" s="1166"/>
      <c r="M27" s="1167"/>
      <c r="N27" s="428"/>
      <c r="O27" s="426"/>
      <c r="P27" s="757"/>
      <c r="Q27" s="1154"/>
      <c r="R27" s="1155"/>
      <c r="S27" s="1012">
        <f t="shared" si="6"/>
        <v>0</v>
      </c>
      <c r="T27" s="1166"/>
      <c r="U27" s="1167"/>
      <c r="V27" s="770"/>
      <c r="W27" s="426"/>
      <c r="X27" s="162"/>
      <c r="Y27" s="1154"/>
      <c r="Z27" s="1155"/>
      <c r="AA27" s="1011">
        <f t="shared" si="7"/>
        <v>0</v>
      </c>
    </row>
    <row r="28" spans="1:27" ht="19.5" customHeight="1">
      <c r="A28" s="360"/>
      <c r="B28" s="1210" t="s">
        <v>247</v>
      </c>
      <c r="C28" s="1211"/>
      <c r="D28" s="371"/>
      <c r="E28" s="378">
        <f>IF(D28="",0,D28/S10)</f>
        <v>0</v>
      </c>
      <c r="F28" s="840"/>
      <c r="G28" s="364"/>
      <c r="H28" s="364"/>
      <c r="I28" s="364"/>
      <c r="J28" s="364"/>
      <c r="K28" s="343"/>
      <c r="L28" s="1166"/>
      <c r="M28" s="1167"/>
      <c r="N28" s="428"/>
      <c r="O28" s="426"/>
      <c r="P28" s="158"/>
      <c r="Q28" s="1154"/>
      <c r="R28" s="1155"/>
      <c r="S28" s="1012">
        <f t="shared" si="6"/>
        <v>0</v>
      </c>
      <c r="T28" s="1166"/>
      <c r="U28" s="1167"/>
      <c r="V28" s="770"/>
      <c r="W28" s="426"/>
      <c r="X28" s="162"/>
      <c r="Y28" s="1154"/>
      <c r="Z28" s="1155"/>
      <c r="AA28" s="1011">
        <f t="shared" si="7"/>
        <v>0</v>
      </c>
    </row>
    <row r="29" spans="1:27" ht="19.5" customHeight="1" thickBot="1">
      <c r="A29" s="531"/>
      <c r="B29" s="1281" t="s">
        <v>248</v>
      </c>
      <c r="C29" s="1282"/>
      <c r="D29" s="526"/>
      <c r="E29" s="528">
        <f>IF(D29="",0,D29/S10)</f>
        <v>0</v>
      </c>
      <c r="F29" s="841"/>
      <c r="G29" s="529"/>
      <c r="H29" s="529"/>
      <c r="I29" s="529"/>
      <c r="J29" s="530"/>
      <c r="K29" s="343" t="s">
        <v>266</v>
      </c>
      <c r="L29" s="1166"/>
      <c r="M29" s="1167"/>
      <c r="N29" s="428"/>
      <c r="O29" s="426"/>
      <c r="P29" s="158"/>
      <c r="Q29" s="1154"/>
      <c r="R29" s="1155"/>
      <c r="S29" s="1012">
        <f t="shared" si="6"/>
        <v>0</v>
      </c>
      <c r="T29" s="1166"/>
      <c r="U29" s="1167"/>
      <c r="V29" s="770"/>
      <c r="W29" s="429"/>
      <c r="X29" s="162"/>
      <c r="Y29" s="1154"/>
      <c r="Z29" s="1155"/>
      <c r="AA29" s="348">
        <f t="shared" si="7"/>
        <v>0</v>
      </c>
    </row>
    <row r="30" spans="1:27" ht="19.5" customHeight="1">
      <c r="A30" s="1266" t="s">
        <v>249</v>
      </c>
      <c r="B30" s="1267"/>
      <c r="C30" s="1238"/>
      <c r="D30" s="1237" t="s">
        <v>253</v>
      </c>
      <c r="E30" s="1267"/>
      <c r="F30" s="1267"/>
      <c r="G30" s="1267"/>
      <c r="H30" s="1238"/>
      <c r="I30" s="715" t="s">
        <v>45</v>
      </c>
      <c r="J30" s="716" t="s">
        <v>46</v>
      </c>
      <c r="K30" s="343" t="s">
        <v>267</v>
      </c>
      <c r="L30" s="1166"/>
      <c r="M30" s="1167"/>
      <c r="N30" s="428"/>
      <c r="O30" s="429"/>
      <c r="P30" s="158"/>
      <c r="Q30" s="1154"/>
      <c r="R30" s="1155"/>
      <c r="S30" s="1012">
        <f t="shared" si="6"/>
        <v>0</v>
      </c>
      <c r="T30" s="1166"/>
      <c r="U30" s="1167"/>
      <c r="V30" s="770"/>
      <c r="W30" s="429"/>
      <c r="X30" s="162"/>
      <c r="Y30" s="1154"/>
      <c r="Z30" s="1155"/>
      <c r="AA30" s="348">
        <f t="shared" si="7"/>
        <v>0</v>
      </c>
    </row>
    <row r="31" spans="1:27" ht="19.5" customHeight="1">
      <c r="A31" s="1275" t="s">
        <v>250</v>
      </c>
      <c r="B31" s="1276"/>
      <c r="C31" s="379"/>
      <c r="D31" s="380"/>
      <c r="E31" s="381"/>
      <c r="F31" s="381"/>
      <c r="G31" s="381"/>
      <c r="H31" s="382"/>
      <c r="I31" s="383"/>
      <c r="J31" s="380"/>
      <c r="K31" s="343" t="s">
        <v>268</v>
      </c>
      <c r="L31" s="1166"/>
      <c r="M31" s="1167"/>
      <c r="N31" s="428"/>
      <c r="O31" s="426"/>
      <c r="P31" s="158"/>
      <c r="Q31" s="1154"/>
      <c r="R31" s="1155"/>
      <c r="S31" s="1012">
        <f t="shared" si="6"/>
        <v>0</v>
      </c>
      <c r="T31" s="1166"/>
      <c r="U31" s="1167"/>
      <c r="V31" s="770"/>
      <c r="W31" s="429"/>
      <c r="X31" s="162"/>
      <c r="Y31" s="1154"/>
      <c r="Z31" s="1155"/>
      <c r="AA31" s="348">
        <f t="shared" si="7"/>
        <v>0</v>
      </c>
    </row>
    <row r="32" spans="1:27" ht="19.5" customHeight="1">
      <c r="A32" s="1266"/>
      <c r="B32" s="1238"/>
      <c r="C32" s="384"/>
      <c r="D32" s="356"/>
      <c r="E32" s="357"/>
      <c r="F32" s="357"/>
      <c r="G32" s="357"/>
      <c r="H32" s="385"/>
      <c r="I32" s="386"/>
      <c r="J32" s="356"/>
      <c r="K32" s="343" t="s">
        <v>254</v>
      </c>
      <c r="L32" s="1166"/>
      <c r="M32" s="1167"/>
      <c r="N32" s="428"/>
      <c r="O32" s="426"/>
      <c r="P32" s="158"/>
      <c r="Q32" s="1154"/>
      <c r="R32" s="1155"/>
      <c r="S32" s="1012">
        <f t="shared" si="6"/>
        <v>0</v>
      </c>
      <c r="T32" s="1166"/>
      <c r="U32" s="1167"/>
      <c r="V32" s="770"/>
      <c r="W32" s="429"/>
      <c r="X32" s="162"/>
      <c r="Y32" s="1154"/>
      <c r="Z32" s="1155"/>
      <c r="AA32" s="348">
        <f t="shared" si="7"/>
        <v>0</v>
      </c>
    </row>
    <row r="33" spans="1:27" ht="19.5" customHeight="1" thickBot="1">
      <c r="A33" s="1277" t="s">
        <v>251</v>
      </c>
      <c r="B33" s="1278"/>
      <c r="C33" s="379"/>
      <c r="D33" s="380"/>
      <c r="E33" s="381"/>
      <c r="F33" s="381"/>
      <c r="G33" s="381"/>
      <c r="H33" s="382"/>
      <c r="I33" s="383"/>
      <c r="J33" s="380"/>
      <c r="K33" s="387"/>
      <c r="L33" s="1166"/>
      <c r="M33" s="1167"/>
      <c r="N33" s="428"/>
      <c r="O33" s="426"/>
      <c r="P33" s="158"/>
      <c r="Q33" s="1154"/>
      <c r="R33" s="1155"/>
      <c r="S33" s="1012">
        <f t="shared" si="6"/>
        <v>0</v>
      </c>
      <c r="T33" s="1160"/>
      <c r="U33" s="1161"/>
      <c r="V33" s="771"/>
      <c r="W33" s="429"/>
      <c r="X33" s="163"/>
      <c r="Y33" s="1156"/>
      <c r="Z33" s="1157"/>
      <c r="AA33" s="451">
        <f t="shared" si="7"/>
        <v>0</v>
      </c>
    </row>
    <row r="34" spans="1:27" ht="19.5" customHeight="1" thickBot="1" thickTop="1">
      <c r="A34" s="1279"/>
      <c r="B34" s="1280"/>
      <c r="C34" s="388"/>
      <c r="D34" s="389"/>
      <c r="E34" s="390"/>
      <c r="F34" s="390"/>
      <c r="G34" s="390"/>
      <c r="H34" s="391"/>
      <c r="I34" s="392"/>
      <c r="J34" s="389"/>
      <c r="K34" s="393"/>
      <c r="L34" s="1202"/>
      <c r="M34" s="1203"/>
      <c r="N34" s="431"/>
      <c r="O34" s="423"/>
      <c r="P34" s="159"/>
      <c r="Q34" s="1158"/>
      <c r="R34" s="1159"/>
      <c r="S34" s="1013">
        <f t="shared" si="6"/>
        <v>0</v>
      </c>
      <c r="T34" s="1256" t="s">
        <v>47</v>
      </c>
      <c r="U34" s="1257"/>
      <c r="V34" s="1258"/>
      <c r="W34" s="1258"/>
      <c r="X34" s="1258"/>
      <c r="Y34" s="1258"/>
      <c r="Z34" s="1259"/>
      <c r="AA34" s="394">
        <f>SUM(AA26:AA33,S26:S34)</f>
        <v>0</v>
      </c>
    </row>
    <row r="35" spans="1:27" ht="19.5" customHeight="1">
      <c r="A35" s="335"/>
      <c r="B35" s="335"/>
      <c r="C35" s="335"/>
      <c r="D35" s="335"/>
      <c r="E35" s="335"/>
      <c r="F35" s="335"/>
      <c r="G35" s="335"/>
      <c r="H35" s="335"/>
      <c r="I35" s="335"/>
      <c r="J35" s="335"/>
      <c r="K35" s="335"/>
      <c r="L35" s="335"/>
      <c r="M35" s="1007" t="s">
        <v>460</v>
      </c>
      <c r="N35" s="702"/>
      <c r="O35" s="335"/>
      <c r="P35" s="335"/>
      <c r="Q35" s="335"/>
      <c r="R35" s="335"/>
      <c r="S35" s="335"/>
      <c r="T35" s="335"/>
      <c r="U35" s="335"/>
      <c r="V35" s="335"/>
      <c r="W35" s="335"/>
      <c r="X35" s="335"/>
      <c r="Y35" s="335"/>
      <c r="Z35" s="335"/>
      <c r="AA35" s="335"/>
    </row>
    <row r="36" spans="1:27" ht="19.5" customHeight="1">
      <c r="A36" s="333">
        <v>2</v>
      </c>
      <c r="B36" s="1283">
        <f>'②収支'!C30</f>
        <v>0</v>
      </c>
      <c r="C36" s="1284"/>
      <c r="D36" s="1284"/>
      <c r="E36" s="334"/>
      <c r="F36" s="1195" t="s">
        <v>209</v>
      </c>
      <c r="G36" s="1196"/>
      <c r="H36" s="1196"/>
      <c r="I36" s="1196"/>
      <c r="J36" s="1196"/>
      <c r="K36" s="1196"/>
      <c r="L36" s="1196"/>
      <c r="M36" s="1196"/>
      <c r="N36" s="1196"/>
      <c r="O36" s="335"/>
      <c r="P36" s="335"/>
      <c r="Q36" s="335"/>
      <c r="R36" s="336"/>
      <c r="S36" s="335"/>
      <c r="T36" s="335"/>
      <c r="U36" s="335"/>
      <c r="V36" s="335"/>
      <c r="W36" s="335"/>
      <c r="X36" s="335"/>
      <c r="Y36" s="335"/>
      <c r="Z36" s="335"/>
      <c r="AA36" s="335"/>
    </row>
    <row r="37" spans="1:27" ht="19.5" customHeight="1" thickBot="1">
      <c r="A37" s="335"/>
      <c r="B37" s="335"/>
      <c r="C37" s="335"/>
      <c r="D37" s="335"/>
      <c r="E37" s="335"/>
      <c r="F37" s="335"/>
      <c r="G37" s="335"/>
      <c r="H37" s="335"/>
      <c r="I37" s="335"/>
      <c r="J37" s="335"/>
      <c r="K37" s="335"/>
      <c r="L37" s="335"/>
      <c r="M37" s="335"/>
      <c r="N37" s="335"/>
      <c r="O37" s="335"/>
      <c r="P37" s="335"/>
      <c r="Q37" s="335"/>
      <c r="R37" s="335"/>
      <c r="S37" s="335"/>
      <c r="T37" s="335"/>
      <c r="U37" s="337"/>
      <c r="V37" s="337"/>
      <c r="W37" s="337"/>
      <c r="X37" s="337"/>
      <c r="Y37" s="337"/>
      <c r="Z37" s="337"/>
      <c r="AA37" s="337"/>
    </row>
    <row r="38" spans="1:29" ht="12.75" customHeight="1">
      <c r="A38" s="1285" t="s">
        <v>220</v>
      </c>
      <c r="B38" s="1286"/>
      <c r="C38" s="1287"/>
      <c r="D38" s="395"/>
      <c r="E38" s="396" t="s">
        <v>286</v>
      </c>
      <c r="F38" s="397" t="s">
        <v>33</v>
      </c>
      <c r="G38" s="1288" t="s">
        <v>34</v>
      </c>
      <c r="H38" s="1286"/>
      <c r="I38" s="1286"/>
      <c r="J38" s="1289"/>
      <c r="K38" s="398" t="s">
        <v>35</v>
      </c>
      <c r="L38" s="339"/>
      <c r="M38" s="339"/>
      <c r="N38" s="339"/>
      <c r="O38" s="339"/>
      <c r="P38" s="339"/>
      <c r="Q38" s="339"/>
      <c r="R38" s="339"/>
      <c r="S38" s="339"/>
      <c r="T38" s="339"/>
      <c r="U38" s="339"/>
      <c r="V38" s="339"/>
      <c r="W38" s="339"/>
      <c r="X38" s="1301" t="s">
        <v>279</v>
      </c>
      <c r="Y38" s="1302"/>
      <c r="Z38" s="1302"/>
      <c r="AA38" s="1303"/>
      <c r="AB38" s="2"/>
      <c r="AC38" s="2"/>
    </row>
    <row r="39" spans="1:29" ht="12.75" customHeight="1" thickBot="1">
      <c r="A39" s="1192"/>
      <c r="B39" s="1190"/>
      <c r="C39" s="1191"/>
      <c r="D39" s="399" t="s">
        <v>287</v>
      </c>
      <c r="E39" s="400" t="s">
        <v>222</v>
      </c>
      <c r="F39" s="401" t="s">
        <v>223</v>
      </c>
      <c r="G39" s="1190"/>
      <c r="H39" s="1190"/>
      <c r="I39" s="1190"/>
      <c r="J39" s="1194"/>
      <c r="K39" s="402"/>
      <c r="L39" s="344"/>
      <c r="M39" s="1186" t="s">
        <v>210</v>
      </c>
      <c r="N39" s="1232"/>
      <c r="O39" s="1186" t="s">
        <v>256</v>
      </c>
      <c r="P39" s="1186"/>
      <c r="Q39" s="1186" t="s">
        <v>257</v>
      </c>
      <c r="R39" s="1186"/>
      <c r="S39" s="345"/>
      <c r="T39" s="345"/>
      <c r="U39" s="345"/>
      <c r="V39" s="345"/>
      <c r="W39" s="345"/>
      <c r="X39" s="346" t="s">
        <v>280</v>
      </c>
      <c r="Y39" s="117"/>
      <c r="Z39" s="347" t="s">
        <v>36</v>
      </c>
      <c r="AA39" s="348">
        <f>+U45*Y39/100</f>
        <v>0</v>
      </c>
      <c r="AB39" s="2"/>
      <c r="AC39" s="2"/>
    </row>
    <row r="40" spans="1:29" ht="12.75" customHeight="1" thickBot="1">
      <c r="A40" s="1192"/>
      <c r="B40" s="1190"/>
      <c r="C40" s="1191"/>
      <c r="D40" s="481"/>
      <c r="E40" s="400" t="s">
        <v>224</v>
      </c>
      <c r="F40" s="401" t="s">
        <v>225</v>
      </c>
      <c r="G40" s="1190"/>
      <c r="H40" s="1190"/>
      <c r="I40" s="1190"/>
      <c r="J40" s="1194"/>
      <c r="K40" s="403" t="s">
        <v>37</v>
      </c>
      <c r="L40" s="1231"/>
      <c r="M40" s="1231"/>
      <c r="N40" s="350" t="s">
        <v>38</v>
      </c>
      <c r="O40" s="118">
        <v>80</v>
      </c>
      <c r="P40" s="350" t="s">
        <v>328</v>
      </c>
      <c r="Q40" s="1172">
        <f>L40*O40/100</f>
        <v>0</v>
      </c>
      <c r="R40" s="1173"/>
      <c r="S40" s="1174" t="s">
        <v>39</v>
      </c>
      <c r="T40" s="1175"/>
      <c r="U40" s="480">
        <f>IF(AND(ISBLANK(O42:O45),ISBLANK(T42:T44)),"",7-(COUNTBLANK(O42:O45)+COUNTBLANK(T42:T44)))</f>
        <v>0</v>
      </c>
      <c r="V40" s="351" t="s">
        <v>40</v>
      </c>
      <c r="W40" s="352"/>
      <c r="X40" s="346" t="s">
        <v>426</v>
      </c>
      <c r="Y40" s="117"/>
      <c r="Z40" s="347" t="s">
        <v>36</v>
      </c>
      <c r="AA40" s="348">
        <f>+U45*Y40/100</f>
        <v>0</v>
      </c>
      <c r="AB40" s="2"/>
      <c r="AC40" s="2"/>
    </row>
    <row r="41" spans="1:29" ht="19.5" customHeight="1" thickBot="1">
      <c r="A41" s="1216" t="s">
        <v>288</v>
      </c>
      <c r="B41" s="1217"/>
      <c r="C41" s="1218"/>
      <c r="D41" s="463">
        <f>U45</f>
        <v>0</v>
      </c>
      <c r="E41" s="721">
        <f>T45</f>
        <v>0</v>
      </c>
      <c r="F41" s="834"/>
      <c r="G41" s="465"/>
      <c r="H41" s="465"/>
      <c r="I41" s="465"/>
      <c r="J41" s="466"/>
      <c r="K41" s="398" t="s">
        <v>258</v>
      </c>
      <c r="L41" s="453" t="s">
        <v>258</v>
      </c>
      <c r="M41" s="1219" t="s">
        <v>284</v>
      </c>
      <c r="N41" s="1220"/>
      <c r="O41" s="489" t="s">
        <v>41</v>
      </c>
      <c r="P41" s="1219" t="s">
        <v>285</v>
      </c>
      <c r="Q41" s="1185"/>
      <c r="R41" s="491" t="s">
        <v>42</v>
      </c>
      <c r="S41" s="490" t="s">
        <v>271</v>
      </c>
      <c r="T41" s="487" t="s">
        <v>41</v>
      </c>
      <c r="U41" s="1219" t="s">
        <v>285</v>
      </c>
      <c r="V41" s="1223"/>
      <c r="W41" s="345"/>
      <c r="X41" s="358" t="s">
        <v>281</v>
      </c>
      <c r="Y41" s="119"/>
      <c r="Z41" s="359" t="s">
        <v>48</v>
      </c>
      <c r="AA41" s="348">
        <f>+U45*Y41/100</f>
        <v>0</v>
      </c>
      <c r="AB41" s="2"/>
      <c r="AC41" s="2"/>
    </row>
    <row r="42" spans="1:29" ht="19.5" customHeight="1" thickBot="1">
      <c r="A42" s="404"/>
      <c r="B42" s="1237" t="s">
        <v>289</v>
      </c>
      <c r="C42" s="1238"/>
      <c r="D42" s="1009"/>
      <c r="E42" s="703">
        <f>IF(D42="",0,D42/S45)</f>
        <v>0</v>
      </c>
      <c r="F42" s="835">
        <f>IF($D$41=0,"",D42/$D$41*100)</f>
      </c>
      <c r="G42" s="1221"/>
      <c r="H42" s="1221"/>
      <c r="I42" s="1221"/>
      <c r="J42" s="1222"/>
      <c r="K42" s="402" t="s">
        <v>259</v>
      </c>
      <c r="L42" s="483"/>
      <c r="M42" s="1290"/>
      <c r="N42" s="1291"/>
      <c r="O42" s="484"/>
      <c r="P42" s="1227">
        <f>+O42*M42</f>
        <v>0</v>
      </c>
      <c r="Q42" s="1228"/>
      <c r="R42" s="492"/>
      <c r="S42" s="485"/>
      <c r="T42" s="486"/>
      <c r="U42" s="1227">
        <f>+T42*S42</f>
        <v>0</v>
      </c>
      <c r="V42" s="1229"/>
      <c r="W42" s="345"/>
      <c r="X42" s="1176" t="s">
        <v>282</v>
      </c>
      <c r="Y42" s="1177"/>
      <c r="Z42" s="1178"/>
      <c r="AA42" s="363">
        <f>+AA41+AA40+AA39</f>
        <v>0</v>
      </c>
      <c r="AB42" s="2"/>
      <c r="AC42" s="2"/>
    </row>
    <row r="43" spans="1:29" ht="19.5" customHeight="1" thickBot="1">
      <c r="A43" s="404"/>
      <c r="B43" s="1210" t="s">
        <v>228</v>
      </c>
      <c r="C43" s="1211"/>
      <c r="D43" s="353">
        <f>AA50</f>
        <v>0</v>
      </c>
      <c r="E43" s="704">
        <f>IF(D43=0,0,D43/S45)</f>
        <v>0</v>
      </c>
      <c r="F43" s="836">
        <f aca="true" t="shared" si="8" ref="F43:F59">IF($D$41=0,"",D43/$D$41*100)</f>
      </c>
      <c r="G43" s="832" t="s">
        <v>252</v>
      </c>
      <c r="H43" s="364"/>
      <c r="I43" s="364"/>
      <c r="J43" s="364"/>
      <c r="K43" s="402" t="s">
        <v>260</v>
      </c>
      <c r="L43" s="123"/>
      <c r="M43" s="1292"/>
      <c r="N43" s="1293"/>
      <c r="O43" s="447"/>
      <c r="P43" s="1179">
        <f>+O43*M43</f>
        <v>0</v>
      </c>
      <c r="Q43" s="1230"/>
      <c r="R43" s="493"/>
      <c r="S43" s="449"/>
      <c r="T43" s="450"/>
      <c r="U43" s="1179">
        <f>+T43*S43</f>
        <v>0</v>
      </c>
      <c r="V43" s="1180"/>
      <c r="W43" s="345"/>
      <c r="X43" s="1235" t="s">
        <v>423</v>
      </c>
      <c r="Y43" s="1236"/>
      <c r="Z43" s="124"/>
      <c r="AA43" s="365">
        <f>+S45*Z43</f>
        <v>0</v>
      </c>
      <c r="AB43" s="2"/>
      <c r="AC43" s="2"/>
    </row>
    <row r="44" spans="1:29" ht="19.5" customHeight="1" thickBot="1">
      <c r="A44" s="404"/>
      <c r="B44" s="1210" t="s">
        <v>14</v>
      </c>
      <c r="C44" s="1211"/>
      <c r="D44" s="353">
        <f>AA59</f>
        <v>0</v>
      </c>
      <c r="E44" s="704">
        <f>IF(D44=0,0,D44/S45)</f>
        <v>0</v>
      </c>
      <c r="F44" s="836">
        <f t="shared" si="8"/>
      </c>
      <c r="G44" s="832" t="s">
        <v>252</v>
      </c>
      <c r="H44" s="364"/>
      <c r="I44" s="364"/>
      <c r="J44" s="364"/>
      <c r="K44" s="402" t="s">
        <v>261</v>
      </c>
      <c r="L44" s="123"/>
      <c r="M44" s="1292"/>
      <c r="N44" s="1293"/>
      <c r="O44" s="447"/>
      <c r="P44" s="1179">
        <f>+O44*M44</f>
        <v>0</v>
      </c>
      <c r="Q44" s="1230"/>
      <c r="R44" s="497"/>
      <c r="S44" s="498"/>
      <c r="T44" s="499"/>
      <c r="U44" s="1247">
        <f>+T44*S44</f>
        <v>0</v>
      </c>
      <c r="V44" s="1248"/>
      <c r="W44" s="345"/>
      <c r="X44" s="1239" t="s">
        <v>424</v>
      </c>
      <c r="Y44" s="1240"/>
      <c r="Z44" s="125"/>
      <c r="AA44" s="366">
        <f>IF(Z44="",0,Z44*S45)</f>
        <v>0</v>
      </c>
      <c r="AB44" s="2"/>
      <c r="AC44" s="2"/>
    </row>
    <row r="45" spans="1:29" ht="19.5" customHeight="1" thickBot="1" thickTop="1">
      <c r="A45" s="404"/>
      <c r="B45" s="1210" t="s">
        <v>229</v>
      </c>
      <c r="C45" s="1211"/>
      <c r="D45" s="1010"/>
      <c r="E45" s="704">
        <f>IF(D45="",0,D45/S45)</f>
        <v>0</v>
      </c>
      <c r="F45" s="836">
        <f t="shared" si="8"/>
      </c>
      <c r="G45" s="1213"/>
      <c r="H45" s="1213"/>
      <c r="I45" s="1213"/>
      <c r="J45" s="1214"/>
      <c r="K45" s="403" t="s">
        <v>262</v>
      </c>
      <c r="L45" s="126"/>
      <c r="M45" s="1296"/>
      <c r="N45" s="1297"/>
      <c r="O45" s="448"/>
      <c r="P45" s="1243">
        <f>+O45*M45</f>
        <v>0</v>
      </c>
      <c r="Q45" s="1244"/>
      <c r="R45" s="494" t="s">
        <v>329</v>
      </c>
      <c r="S45" s="468">
        <f>SUM(M42:N45,S42:S44)</f>
        <v>0</v>
      </c>
      <c r="T45" s="496">
        <f>IF(ISERR($U45/$S45),0,TRUNC($U45/$S45))</f>
        <v>0</v>
      </c>
      <c r="U45" s="1245">
        <f>SUM(P42:Q45,U42:V44)</f>
        <v>0</v>
      </c>
      <c r="V45" s="1246"/>
      <c r="W45" s="345"/>
      <c r="X45" s="345"/>
      <c r="Y45" s="345"/>
      <c r="Z45" s="345"/>
      <c r="AA45" s="367">
        <f>SUM(AA42:AA44)</f>
        <v>0</v>
      </c>
      <c r="AB45" s="2"/>
      <c r="AC45" s="2"/>
    </row>
    <row r="46" spans="1:29" ht="19.5" customHeight="1" thickBot="1">
      <c r="A46" s="405" t="s">
        <v>230</v>
      </c>
      <c r="B46" s="1210" t="s">
        <v>231</v>
      </c>
      <c r="C46" s="1211"/>
      <c r="D46" s="353">
        <f>AA69</f>
        <v>0</v>
      </c>
      <c r="E46" s="704">
        <f>IF(D46=0,0,D46/S45)</f>
        <v>0</v>
      </c>
      <c r="F46" s="836">
        <f t="shared" si="8"/>
      </c>
      <c r="G46" s="832" t="s">
        <v>252</v>
      </c>
      <c r="H46" s="364"/>
      <c r="I46" s="364"/>
      <c r="J46" s="364"/>
      <c r="K46" s="1252" t="s">
        <v>263</v>
      </c>
      <c r="L46" s="1174" t="s">
        <v>283</v>
      </c>
      <c r="M46" s="1185"/>
      <c r="N46" s="1224" t="s">
        <v>273</v>
      </c>
      <c r="O46" s="1224"/>
      <c r="P46" s="504" t="s">
        <v>323</v>
      </c>
      <c r="Q46" s="489" t="s">
        <v>274</v>
      </c>
      <c r="R46" s="488" t="s">
        <v>275</v>
      </c>
      <c r="S46" s="505" t="s">
        <v>324</v>
      </c>
      <c r="T46" s="1174" t="s">
        <v>276</v>
      </c>
      <c r="U46" s="1185"/>
      <c r="V46" s="1224" t="s">
        <v>273</v>
      </c>
      <c r="W46" s="1224"/>
      <c r="X46" s="504" t="s">
        <v>323</v>
      </c>
      <c r="Y46" s="489" t="s">
        <v>274</v>
      </c>
      <c r="Z46" s="506" t="s">
        <v>275</v>
      </c>
      <c r="AA46" s="507" t="s">
        <v>324</v>
      </c>
      <c r="AB46" s="2"/>
      <c r="AC46" s="2"/>
    </row>
    <row r="47" spans="1:29" ht="19.5" customHeight="1">
      <c r="A47" s="405"/>
      <c r="B47" s="1210" t="s">
        <v>15</v>
      </c>
      <c r="C47" s="1211"/>
      <c r="D47" s="1010"/>
      <c r="E47" s="704">
        <f>IF(D47="",0,D47/S45)</f>
        <v>0</v>
      </c>
      <c r="F47" s="836">
        <f t="shared" si="8"/>
      </c>
      <c r="G47" s="1255"/>
      <c r="H47" s="1213"/>
      <c r="I47" s="1213"/>
      <c r="J47" s="1214"/>
      <c r="K47" s="1253"/>
      <c r="L47" s="1208"/>
      <c r="M47" s="1209"/>
      <c r="N47" s="769"/>
      <c r="O47" s="429"/>
      <c r="P47" s="160"/>
      <c r="Q47" s="129"/>
      <c r="R47" s="709">
        <f aca="true" t="shared" si="9" ref="R47:R59">IF(O47="","",O47)</f>
      </c>
      <c r="S47" s="710">
        <f aca="true" t="shared" si="10" ref="S47:S59">ROUNDDOWN(IF(Q47="",0,P47/Q47*N47)*1.1,0)</f>
        <v>0</v>
      </c>
      <c r="T47" s="1208"/>
      <c r="U47" s="1209"/>
      <c r="V47" s="430"/>
      <c r="W47" s="429"/>
      <c r="X47" s="165"/>
      <c r="Y47" s="130"/>
      <c r="Z47" s="712">
        <f>IF(W47="","",W47)</f>
      </c>
      <c r="AA47" s="710">
        <f>ROUNDDOWN(IF(Y47="",0,X47/Y47*V47)*1.1,0)</f>
        <v>0</v>
      </c>
      <c r="AB47" s="2"/>
      <c r="AC47" s="2"/>
    </row>
    <row r="48" spans="1:29" ht="19.5" customHeight="1">
      <c r="A48" s="405"/>
      <c r="B48" s="1210" t="s">
        <v>290</v>
      </c>
      <c r="C48" s="1211"/>
      <c r="D48" s="1010"/>
      <c r="E48" s="704">
        <f>IF(D48="",0,D48/S45)</f>
        <v>0</v>
      </c>
      <c r="F48" s="836">
        <f t="shared" si="8"/>
      </c>
      <c r="G48" s="1213"/>
      <c r="H48" s="1213"/>
      <c r="I48" s="1213"/>
      <c r="J48" s="1214"/>
      <c r="K48" s="1253"/>
      <c r="L48" s="1166"/>
      <c r="M48" s="1207"/>
      <c r="N48" s="770"/>
      <c r="O48" s="426"/>
      <c r="P48" s="757"/>
      <c r="Q48" s="758"/>
      <c r="R48" s="454">
        <f t="shared" si="9"/>
      </c>
      <c r="S48" s="348">
        <f t="shared" si="10"/>
        <v>0</v>
      </c>
      <c r="T48" s="1166"/>
      <c r="U48" s="1304"/>
      <c r="V48" s="446"/>
      <c r="W48" s="426"/>
      <c r="X48" s="162"/>
      <c r="Y48" s="120"/>
      <c r="Z48" s="457">
        <f>IF(W48="","",W48)</f>
      </c>
      <c r="AA48" s="348">
        <f>ROUNDDOWN(IF(Y48="",0,X48/Y48*V48)*1.1,0)</f>
        <v>0</v>
      </c>
      <c r="AB48" s="2"/>
      <c r="AC48" s="2"/>
    </row>
    <row r="49" spans="1:29" ht="19.5" customHeight="1" thickBot="1">
      <c r="A49" s="405"/>
      <c r="B49" s="1249" t="s">
        <v>233</v>
      </c>
      <c r="C49" s="370" t="s">
        <v>234</v>
      </c>
      <c r="D49" s="749"/>
      <c r="E49" s="704">
        <f>IF(D49="",0,D49/S45)</f>
        <v>0</v>
      </c>
      <c r="F49" s="836">
        <f t="shared" si="8"/>
      </c>
      <c r="G49" s="364"/>
      <c r="H49" s="364"/>
      <c r="I49" s="364"/>
      <c r="J49" s="364"/>
      <c r="K49" s="1253"/>
      <c r="L49" s="1166"/>
      <c r="M49" s="1207"/>
      <c r="N49" s="428"/>
      <c r="O49" s="426"/>
      <c r="P49" s="757"/>
      <c r="Q49" s="758"/>
      <c r="R49" s="454">
        <f t="shared" si="9"/>
      </c>
      <c r="S49" s="348">
        <f t="shared" si="10"/>
        <v>0</v>
      </c>
      <c r="T49" s="1160"/>
      <c r="U49" s="1294"/>
      <c r="V49" s="714"/>
      <c r="W49" s="427" t="s">
        <v>327</v>
      </c>
      <c r="X49" s="163"/>
      <c r="Y49" s="161"/>
      <c r="Z49" s="458">
        <f>IF(W49="","",W49)</f>
      </c>
      <c r="AA49" s="451">
        <f>ROUNDDOWN(IF(Y49="",0,X49/Y49*V49)*1.1,0)</f>
        <v>0</v>
      </c>
      <c r="AB49" s="2"/>
      <c r="AC49" s="2"/>
    </row>
    <row r="50" spans="1:29" ht="19.5" customHeight="1" thickBot="1" thickTop="1">
      <c r="A50" s="405" t="s">
        <v>235</v>
      </c>
      <c r="B50" s="1250"/>
      <c r="C50" s="370" t="s">
        <v>236</v>
      </c>
      <c r="D50" s="749"/>
      <c r="E50" s="704">
        <f>IF(D50="",0,D50/S45)</f>
        <v>0</v>
      </c>
      <c r="F50" s="836">
        <f t="shared" si="8"/>
      </c>
      <c r="G50" s="364"/>
      <c r="H50" s="364"/>
      <c r="I50" s="364"/>
      <c r="J50" s="364"/>
      <c r="K50" s="1254"/>
      <c r="L50" s="1197"/>
      <c r="M50" s="1198"/>
      <c r="N50" s="431"/>
      <c r="O50" s="423"/>
      <c r="P50" s="759"/>
      <c r="Q50" s="760"/>
      <c r="R50" s="455">
        <f t="shared" si="9"/>
      </c>
      <c r="S50" s="711">
        <f t="shared" si="10"/>
        <v>0</v>
      </c>
      <c r="T50" s="1256" t="s">
        <v>278</v>
      </c>
      <c r="U50" s="1257"/>
      <c r="V50" s="1258"/>
      <c r="W50" s="1258"/>
      <c r="X50" s="1258"/>
      <c r="Y50" s="1258"/>
      <c r="Z50" s="1259"/>
      <c r="AA50" s="394">
        <f>SUM(AA47:AA49,S47:S50)</f>
        <v>0</v>
      </c>
      <c r="AB50" s="2"/>
      <c r="AC50" s="2"/>
    </row>
    <row r="51" spans="1:29" ht="19.5" customHeight="1">
      <c r="A51" s="405"/>
      <c r="B51" s="1251"/>
      <c r="C51" s="374" t="s">
        <v>237</v>
      </c>
      <c r="D51" s="749"/>
      <c r="E51" s="704">
        <f>IF(D51="",0,D51/S45)</f>
        <v>0</v>
      </c>
      <c r="F51" s="836">
        <f t="shared" si="8"/>
      </c>
      <c r="G51" s="364"/>
      <c r="H51" s="364"/>
      <c r="I51" s="364"/>
      <c r="J51" s="364"/>
      <c r="K51" s="398"/>
      <c r="L51" s="1199"/>
      <c r="M51" s="1200"/>
      <c r="N51" s="432"/>
      <c r="O51" s="429"/>
      <c r="P51" s="761"/>
      <c r="Q51" s="762"/>
      <c r="R51" s="456">
        <f t="shared" si="9"/>
      </c>
      <c r="S51" s="502">
        <f t="shared" si="10"/>
        <v>0</v>
      </c>
      <c r="T51" s="1208"/>
      <c r="U51" s="1209"/>
      <c r="V51" s="424"/>
      <c r="W51" s="429"/>
      <c r="X51" s="162"/>
      <c r="Y51" s="120"/>
      <c r="Z51" s="459">
        <f aca="true" t="shared" si="11" ref="Z51:Z58">IF(W51="","",W51)</f>
      </c>
      <c r="AA51" s="452">
        <f aca="true" t="shared" si="12" ref="AA51:AA58">ROUNDDOWN(IF(Y51="",0,X51/Y51*V51)*1.1,0)</f>
        <v>0</v>
      </c>
      <c r="AB51" s="2"/>
      <c r="AC51" s="2"/>
    </row>
    <row r="52" spans="1:29" ht="19.5" customHeight="1">
      <c r="A52" s="405"/>
      <c r="B52" s="1215" t="s">
        <v>291</v>
      </c>
      <c r="C52" s="1211"/>
      <c r="D52" s="749"/>
      <c r="E52" s="704">
        <f>IF(D52="",0,D52/S45)</f>
        <v>0</v>
      </c>
      <c r="F52" s="836">
        <f t="shared" si="8"/>
      </c>
      <c r="G52" s="364"/>
      <c r="H52" s="364"/>
      <c r="I52" s="364"/>
      <c r="J52" s="364"/>
      <c r="K52" s="402" t="s">
        <v>264</v>
      </c>
      <c r="L52" s="1183"/>
      <c r="M52" s="1184"/>
      <c r="N52" s="432"/>
      <c r="O52" s="429"/>
      <c r="P52" s="761"/>
      <c r="Q52" s="762"/>
      <c r="R52" s="456">
        <f t="shared" si="9"/>
      </c>
      <c r="S52" s="500">
        <f t="shared" si="10"/>
        <v>0</v>
      </c>
      <c r="T52" s="1183"/>
      <c r="U52" s="1184"/>
      <c r="V52" s="424"/>
      <c r="W52" s="429"/>
      <c r="X52" s="162"/>
      <c r="Y52" s="120"/>
      <c r="Z52" s="459">
        <f t="shared" si="11"/>
      </c>
      <c r="AA52" s="348">
        <f t="shared" si="12"/>
        <v>0</v>
      </c>
      <c r="AB52" s="2"/>
      <c r="AC52" s="2"/>
    </row>
    <row r="53" spans="1:29" ht="19.5" customHeight="1">
      <c r="A53" s="405"/>
      <c r="B53" s="1210" t="s">
        <v>43</v>
      </c>
      <c r="C53" s="1211"/>
      <c r="D53" s="371"/>
      <c r="E53" s="704">
        <f>IF(D53="",0,D53/S45)</f>
        <v>0</v>
      </c>
      <c r="F53" s="836">
        <f t="shared" si="8"/>
      </c>
      <c r="G53" s="364"/>
      <c r="H53" s="364"/>
      <c r="I53" s="364"/>
      <c r="J53" s="364"/>
      <c r="K53" s="402"/>
      <c r="L53" s="1183"/>
      <c r="M53" s="1201"/>
      <c r="N53" s="428"/>
      <c r="O53" s="429"/>
      <c r="P53" s="158"/>
      <c r="Q53" s="127"/>
      <c r="R53" s="454">
        <f t="shared" si="9"/>
      </c>
      <c r="S53" s="500">
        <f t="shared" si="10"/>
        <v>0</v>
      </c>
      <c r="T53" s="1183"/>
      <c r="U53" s="1184"/>
      <c r="V53" s="424"/>
      <c r="W53" s="429"/>
      <c r="X53" s="162"/>
      <c r="Y53" s="120"/>
      <c r="Z53" s="459">
        <f t="shared" si="11"/>
      </c>
      <c r="AA53" s="348">
        <f t="shared" si="12"/>
        <v>0</v>
      </c>
      <c r="AB53" s="2"/>
      <c r="AC53" s="2"/>
    </row>
    <row r="54" spans="1:29" ht="19.5" customHeight="1">
      <c r="A54" s="405" t="s">
        <v>238</v>
      </c>
      <c r="B54" s="1210" t="s">
        <v>1</v>
      </c>
      <c r="C54" s="1211"/>
      <c r="D54" s="749"/>
      <c r="E54" s="704">
        <f>IF(D54="",0,D54/S45)</f>
        <v>0</v>
      </c>
      <c r="F54" s="836">
        <f t="shared" si="8"/>
      </c>
      <c r="G54" s="1204"/>
      <c r="H54" s="1205"/>
      <c r="I54" s="1205"/>
      <c r="J54" s="1206"/>
      <c r="K54" s="402" t="s">
        <v>265</v>
      </c>
      <c r="L54" s="1183"/>
      <c r="M54" s="1184"/>
      <c r="N54" s="428"/>
      <c r="O54" s="429"/>
      <c r="P54" s="162"/>
      <c r="Q54" s="120"/>
      <c r="R54" s="454">
        <f t="shared" si="9"/>
      </c>
      <c r="S54" s="500">
        <f t="shared" si="10"/>
        <v>0</v>
      </c>
      <c r="T54" s="1183"/>
      <c r="U54" s="1184"/>
      <c r="V54" s="446"/>
      <c r="W54" s="429" t="s">
        <v>327</v>
      </c>
      <c r="X54" s="162"/>
      <c r="Y54" s="120"/>
      <c r="Z54" s="459">
        <f t="shared" si="11"/>
      </c>
      <c r="AA54" s="348">
        <f t="shared" si="12"/>
        <v>0</v>
      </c>
      <c r="AB54" s="2"/>
      <c r="AC54" s="2"/>
    </row>
    <row r="55" spans="1:29" ht="19.5" customHeight="1">
      <c r="A55" s="404"/>
      <c r="B55" s="1249" t="s">
        <v>239</v>
      </c>
      <c r="C55" s="375" t="s">
        <v>240</v>
      </c>
      <c r="D55" s="353">
        <f>AA42</f>
        <v>0</v>
      </c>
      <c r="E55" s="704">
        <f>IF(D55=0,0,D55/S45)</f>
        <v>0</v>
      </c>
      <c r="F55" s="836">
        <f t="shared" si="8"/>
      </c>
      <c r="G55" s="1204" t="s">
        <v>252</v>
      </c>
      <c r="H55" s="1205"/>
      <c r="I55" s="1205"/>
      <c r="J55" s="1206"/>
      <c r="K55" s="402"/>
      <c r="L55" s="1183"/>
      <c r="M55" s="1201"/>
      <c r="N55" s="428"/>
      <c r="O55" s="429"/>
      <c r="P55" s="158"/>
      <c r="Q55" s="127"/>
      <c r="R55" s="456">
        <f t="shared" si="9"/>
      </c>
      <c r="S55" s="500">
        <f t="shared" si="10"/>
        <v>0</v>
      </c>
      <c r="T55" s="1183"/>
      <c r="U55" s="1184"/>
      <c r="V55" s="446"/>
      <c r="W55" s="429" t="s">
        <v>327</v>
      </c>
      <c r="X55" s="162"/>
      <c r="Y55" s="120"/>
      <c r="Z55" s="459">
        <f t="shared" si="11"/>
      </c>
      <c r="AA55" s="348">
        <f t="shared" si="12"/>
        <v>0</v>
      </c>
      <c r="AB55" s="2"/>
      <c r="AC55" s="2"/>
    </row>
    <row r="56" spans="1:29" ht="19.5" customHeight="1">
      <c r="A56" s="404"/>
      <c r="B56" s="1250"/>
      <c r="C56" s="375" t="s">
        <v>241</v>
      </c>
      <c r="D56" s="353">
        <f>AA43</f>
        <v>0</v>
      </c>
      <c r="E56" s="704">
        <f>IF(D56=0,0,D56/S45)</f>
        <v>0</v>
      </c>
      <c r="F56" s="836">
        <f t="shared" si="8"/>
      </c>
      <c r="G56" s="1204" t="s">
        <v>252</v>
      </c>
      <c r="H56" s="1205"/>
      <c r="I56" s="1205"/>
      <c r="J56" s="1206"/>
      <c r="K56" s="402" t="s">
        <v>238</v>
      </c>
      <c r="L56" s="1183"/>
      <c r="M56" s="1201"/>
      <c r="N56" s="428"/>
      <c r="O56" s="429"/>
      <c r="P56" s="158"/>
      <c r="Q56" s="127"/>
      <c r="R56" s="454">
        <f t="shared" si="9"/>
      </c>
      <c r="S56" s="500">
        <f t="shared" si="10"/>
        <v>0</v>
      </c>
      <c r="T56" s="1183"/>
      <c r="U56" s="1184"/>
      <c r="V56" s="446"/>
      <c r="W56" s="429" t="s">
        <v>327</v>
      </c>
      <c r="X56" s="162"/>
      <c r="Y56" s="120"/>
      <c r="Z56" s="459">
        <f t="shared" si="11"/>
      </c>
      <c r="AA56" s="348">
        <f t="shared" si="12"/>
        <v>0</v>
      </c>
      <c r="AB56" s="2"/>
      <c r="AC56" s="2"/>
    </row>
    <row r="57" spans="1:29" ht="19.5" customHeight="1">
      <c r="A57" s="404"/>
      <c r="B57" s="1251"/>
      <c r="C57" s="376" t="s">
        <v>242</v>
      </c>
      <c r="D57" s="353">
        <f>AA44</f>
        <v>0</v>
      </c>
      <c r="E57" s="704">
        <f>IF(D57=0,0,D57/S45)</f>
        <v>0</v>
      </c>
      <c r="F57" s="836">
        <f t="shared" si="8"/>
      </c>
      <c r="G57" s="832"/>
      <c r="H57" s="364"/>
      <c r="I57" s="364"/>
      <c r="J57" s="364"/>
      <c r="K57" s="402"/>
      <c r="L57" s="1183"/>
      <c r="M57" s="1201"/>
      <c r="N57" s="428"/>
      <c r="O57" s="426" t="s">
        <v>327</v>
      </c>
      <c r="P57" s="158"/>
      <c r="Q57" s="127"/>
      <c r="R57" s="454">
        <f t="shared" si="9"/>
      </c>
      <c r="S57" s="500">
        <f t="shared" si="10"/>
        <v>0</v>
      </c>
      <c r="T57" s="1183"/>
      <c r="U57" s="1184"/>
      <c r="V57" s="446"/>
      <c r="W57" s="429" t="s">
        <v>327</v>
      </c>
      <c r="X57" s="162"/>
      <c r="Y57" s="120"/>
      <c r="Z57" s="459">
        <f t="shared" si="11"/>
      </c>
      <c r="AA57" s="348">
        <f t="shared" si="12"/>
        <v>0</v>
      </c>
      <c r="AB57" s="2"/>
      <c r="AC57" s="2"/>
    </row>
    <row r="58" spans="1:29" ht="19.5" customHeight="1" thickBot="1">
      <c r="A58" s="482"/>
      <c r="B58" s="1261" t="s">
        <v>243</v>
      </c>
      <c r="C58" s="1262"/>
      <c r="D58" s="475">
        <f>SUM(D42:D57)</f>
        <v>0</v>
      </c>
      <c r="E58" s="705">
        <f>IF(D58=0,0,D58/S45)</f>
        <v>0</v>
      </c>
      <c r="F58" s="837">
        <f t="shared" si="8"/>
      </c>
      <c r="G58" s="833"/>
      <c r="H58" s="478"/>
      <c r="I58" s="478"/>
      <c r="J58" s="479"/>
      <c r="K58" s="402"/>
      <c r="L58" s="1183"/>
      <c r="M58" s="1201"/>
      <c r="N58" s="428"/>
      <c r="O58" s="426" t="s">
        <v>327</v>
      </c>
      <c r="P58" s="158"/>
      <c r="Q58" s="127"/>
      <c r="R58" s="454">
        <f t="shared" si="9"/>
      </c>
      <c r="S58" s="500">
        <f t="shared" si="10"/>
        <v>0</v>
      </c>
      <c r="T58" s="1181"/>
      <c r="U58" s="1182"/>
      <c r="V58" s="714"/>
      <c r="W58" s="427" t="s">
        <v>327</v>
      </c>
      <c r="X58" s="163"/>
      <c r="Y58" s="161"/>
      <c r="Z58" s="459">
        <f t="shared" si="11"/>
      </c>
      <c r="AA58" s="451">
        <f t="shared" si="12"/>
        <v>0</v>
      </c>
      <c r="AB58" s="2"/>
      <c r="AC58" s="2"/>
    </row>
    <row r="59" spans="1:29" ht="19.5" customHeight="1" thickBot="1" thickTop="1">
      <c r="A59" s="1270" t="s">
        <v>244</v>
      </c>
      <c r="B59" s="1271"/>
      <c r="C59" s="1272"/>
      <c r="D59" s="468">
        <f>D41-D58</f>
        <v>0</v>
      </c>
      <c r="E59" s="706" t="e">
        <f>IF(D59="",0,D59/S45)</f>
        <v>#DIV/0!</v>
      </c>
      <c r="F59" s="838">
        <f t="shared" si="8"/>
      </c>
      <c r="G59" s="799" t="s">
        <v>293</v>
      </c>
      <c r="H59" s="471" t="e">
        <f>E59/E41*100</f>
        <v>#DIV/0!</v>
      </c>
      <c r="I59" s="472" t="s">
        <v>321</v>
      </c>
      <c r="J59" s="473"/>
      <c r="K59" s="402"/>
      <c r="L59" s="1273"/>
      <c r="M59" s="1274"/>
      <c r="N59" s="431"/>
      <c r="O59" s="423" t="s">
        <v>327</v>
      </c>
      <c r="P59" s="159"/>
      <c r="Q59" s="128"/>
      <c r="R59" s="455">
        <f t="shared" si="9"/>
      </c>
      <c r="S59" s="501">
        <f t="shared" si="10"/>
        <v>0</v>
      </c>
      <c r="T59" s="1256" t="s">
        <v>277</v>
      </c>
      <c r="U59" s="1257"/>
      <c r="V59" s="1258"/>
      <c r="W59" s="1258"/>
      <c r="X59" s="1258"/>
      <c r="Y59" s="1258"/>
      <c r="Z59" s="1259"/>
      <c r="AA59" s="377">
        <f>SUM(AA51:AA58,S51:S59)</f>
        <v>0</v>
      </c>
      <c r="AB59" s="2"/>
      <c r="AC59" s="2"/>
    </row>
    <row r="60" spans="1:29" ht="19.5" customHeight="1" thickBot="1">
      <c r="A60" s="1266" t="s">
        <v>245</v>
      </c>
      <c r="B60" s="1267"/>
      <c r="C60" s="1238"/>
      <c r="D60" s="467"/>
      <c r="E60" s="354">
        <f>IF(D60="",0,D60/S45)</f>
        <v>0</v>
      </c>
      <c r="F60" s="839"/>
      <c r="G60" s="357"/>
      <c r="H60" s="357"/>
      <c r="I60" s="357"/>
      <c r="J60" s="357"/>
      <c r="K60" s="338"/>
      <c r="L60" s="1174" t="s">
        <v>272</v>
      </c>
      <c r="M60" s="1185"/>
      <c r="N60" s="1224" t="s">
        <v>273</v>
      </c>
      <c r="O60" s="1224"/>
      <c r="P60" s="504" t="s">
        <v>323</v>
      </c>
      <c r="Q60" s="1168" t="s">
        <v>444</v>
      </c>
      <c r="R60" s="1169"/>
      <c r="S60" s="505" t="s">
        <v>324</v>
      </c>
      <c r="T60" s="1174" t="s">
        <v>276</v>
      </c>
      <c r="U60" s="1185"/>
      <c r="V60" s="1224" t="s">
        <v>273</v>
      </c>
      <c r="W60" s="1224"/>
      <c r="X60" s="504" t="s">
        <v>323</v>
      </c>
      <c r="Y60" s="1168" t="s">
        <v>443</v>
      </c>
      <c r="Z60" s="1169"/>
      <c r="AA60" s="507" t="s">
        <v>324</v>
      </c>
      <c r="AB60" s="2"/>
      <c r="AC60" s="2"/>
    </row>
    <row r="61" spans="1:29" ht="19.5" customHeight="1">
      <c r="A61" s="1268" t="s">
        <v>44</v>
      </c>
      <c r="B61" s="1269"/>
      <c r="C61" s="1211"/>
      <c r="D61" s="371"/>
      <c r="E61" s="361">
        <f>IF(D61="",0,D61/S45)</f>
        <v>0</v>
      </c>
      <c r="F61" s="840"/>
      <c r="G61" s="364"/>
      <c r="H61" s="364"/>
      <c r="I61" s="364"/>
      <c r="J61" s="364"/>
      <c r="K61" s="343"/>
      <c r="L61" s="1166"/>
      <c r="M61" s="1167"/>
      <c r="N61" s="428"/>
      <c r="O61" s="426"/>
      <c r="P61" s="757"/>
      <c r="Q61" s="1170"/>
      <c r="R61" s="1171"/>
      <c r="S61" s="1012">
        <f aca="true" t="shared" si="13" ref="S61:S69">ROUNDDOWN(IF(Q61="",0,P61/Q61*N61)*1.1,0)</f>
        <v>0</v>
      </c>
      <c r="T61" s="1166"/>
      <c r="U61" s="1167"/>
      <c r="V61" s="769"/>
      <c r="W61" s="429"/>
      <c r="X61" s="165"/>
      <c r="Y61" s="1170"/>
      <c r="Z61" s="1171"/>
      <c r="AA61" s="348">
        <f aca="true" t="shared" si="14" ref="AA61:AA68">ROUNDDOWN(IF(Y61="",0,X61/Y61*V61)*1.1,0)</f>
        <v>0</v>
      </c>
      <c r="AB61" s="2"/>
      <c r="AC61" s="2"/>
    </row>
    <row r="62" spans="1:29" ht="19.5" customHeight="1">
      <c r="A62" s="1268" t="s">
        <v>246</v>
      </c>
      <c r="B62" s="1269"/>
      <c r="C62" s="1211"/>
      <c r="D62" s="371"/>
      <c r="E62" s="361">
        <f>IF(D62="",0,D62/S45)</f>
        <v>0</v>
      </c>
      <c r="F62" s="840"/>
      <c r="G62" s="364"/>
      <c r="H62" s="364"/>
      <c r="I62" s="364"/>
      <c r="J62" s="364"/>
      <c r="K62" s="343"/>
      <c r="L62" s="1166"/>
      <c r="M62" s="1167"/>
      <c r="N62" s="428"/>
      <c r="O62" s="426"/>
      <c r="P62" s="757"/>
      <c r="Q62" s="1154"/>
      <c r="R62" s="1155"/>
      <c r="S62" s="1012">
        <f t="shared" si="13"/>
        <v>0</v>
      </c>
      <c r="T62" s="1166"/>
      <c r="U62" s="1167"/>
      <c r="V62" s="770"/>
      <c r="W62" s="429"/>
      <c r="X62" s="162"/>
      <c r="Y62" s="1154"/>
      <c r="Z62" s="1155"/>
      <c r="AA62" s="348">
        <f t="shared" si="14"/>
        <v>0</v>
      </c>
      <c r="AB62" s="2"/>
      <c r="AC62" s="2"/>
    </row>
    <row r="63" spans="1:29" ht="19.5" customHeight="1">
      <c r="A63" s="404"/>
      <c r="B63" s="1210" t="s">
        <v>247</v>
      </c>
      <c r="C63" s="1211"/>
      <c r="D63" s="371"/>
      <c r="E63" s="361">
        <f>IF(D63="",0,D63/S45)</f>
        <v>0</v>
      </c>
      <c r="F63" s="840"/>
      <c r="G63" s="364"/>
      <c r="H63" s="364"/>
      <c r="I63" s="364"/>
      <c r="J63" s="364"/>
      <c r="K63" s="343"/>
      <c r="L63" s="1208"/>
      <c r="M63" s="1295"/>
      <c r="N63" s="769"/>
      <c r="O63" s="429"/>
      <c r="P63" s="165"/>
      <c r="Q63" s="1164"/>
      <c r="R63" s="1165"/>
      <c r="S63" s="1012">
        <f t="shared" si="13"/>
        <v>0</v>
      </c>
      <c r="T63" s="1166"/>
      <c r="U63" s="1167"/>
      <c r="V63" s="770"/>
      <c r="W63" s="426"/>
      <c r="X63" s="162"/>
      <c r="Y63" s="1154"/>
      <c r="Z63" s="1155"/>
      <c r="AA63" s="348">
        <f t="shared" si="14"/>
        <v>0</v>
      </c>
      <c r="AB63" s="2"/>
      <c r="AC63" s="2"/>
    </row>
    <row r="64" spans="1:29" ht="19.5" customHeight="1" thickBot="1">
      <c r="A64" s="523"/>
      <c r="B64" s="1281" t="s">
        <v>248</v>
      </c>
      <c r="C64" s="1282"/>
      <c r="D64" s="526"/>
      <c r="E64" s="527">
        <f>IF(D64="",0,D64/S45)</f>
        <v>0</v>
      </c>
      <c r="F64" s="841"/>
      <c r="G64" s="529"/>
      <c r="H64" s="529"/>
      <c r="I64" s="529"/>
      <c r="J64" s="530"/>
      <c r="K64" s="343" t="s">
        <v>266</v>
      </c>
      <c r="L64" s="1166"/>
      <c r="M64" s="1167"/>
      <c r="N64" s="428"/>
      <c r="O64" s="429"/>
      <c r="P64" s="158"/>
      <c r="Q64" s="1154"/>
      <c r="R64" s="1155"/>
      <c r="S64" s="1012">
        <f t="shared" si="13"/>
        <v>0</v>
      </c>
      <c r="T64" s="1166"/>
      <c r="U64" s="1167"/>
      <c r="V64" s="770"/>
      <c r="W64" s="429"/>
      <c r="X64" s="162"/>
      <c r="Y64" s="1154"/>
      <c r="Z64" s="1155"/>
      <c r="AA64" s="348">
        <f t="shared" si="14"/>
        <v>0</v>
      </c>
      <c r="AB64" s="2"/>
      <c r="AC64" s="2"/>
    </row>
    <row r="65" spans="1:29" ht="19.5" customHeight="1">
      <c r="A65" s="1266" t="s">
        <v>292</v>
      </c>
      <c r="B65" s="1267"/>
      <c r="C65" s="1238"/>
      <c r="D65" s="1237" t="s">
        <v>253</v>
      </c>
      <c r="E65" s="1267"/>
      <c r="F65" s="1267"/>
      <c r="G65" s="1267"/>
      <c r="H65" s="1238"/>
      <c r="I65" s="715" t="s">
        <v>45</v>
      </c>
      <c r="J65" s="716" t="s">
        <v>46</v>
      </c>
      <c r="K65" s="343" t="s">
        <v>267</v>
      </c>
      <c r="L65" s="1166"/>
      <c r="M65" s="1167"/>
      <c r="N65" s="428"/>
      <c r="O65" s="429"/>
      <c r="P65" s="158"/>
      <c r="Q65" s="1154"/>
      <c r="R65" s="1155"/>
      <c r="S65" s="500">
        <f t="shared" si="13"/>
        <v>0</v>
      </c>
      <c r="T65" s="1166"/>
      <c r="U65" s="1167"/>
      <c r="V65" s="770"/>
      <c r="W65" s="429"/>
      <c r="X65" s="162"/>
      <c r="Y65" s="1154"/>
      <c r="Z65" s="1155"/>
      <c r="AA65" s="348">
        <f t="shared" si="14"/>
        <v>0</v>
      </c>
      <c r="AB65" s="2"/>
      <c r="AC65" s="2"/>
    </row>
    <row r="66" spans="1:29" ht="19.5" customHeight="1">
      <c r="A66" s="1275" t="s">
        <v>250</v>
      </c>
      <c r="B66" s="1276"/>
      <c r="C66" s="406"/>
      <c r="D66" s="380"/>
      <c r="E66" s="381"/>
      <c r="F66" s="381"/>
      <c r="G66" s="381"/>
      <c r="H66" s="382"/>
      <c r="I66" s="383"/>
      <c r="J66" s="380"/>
      <c r="K66" s="343" t="s">
        <v>268</v>
      </c>
      <c r="L66" s="1166"/>
      <c r="M66" s="1167"/>
      <c r="N66" s="428"/>
      <c r="O66" s="429"/>
      <c r="P66" s="158"/>
      <c r="Q66" s="1154"/>
      <c r="R66" s="1155"/>
      <c r="S66" s="500">
        <f t="shared" si="13"/>
        <v>0</v>
      </c>
      <c r="T66" s="1166"/>
      <c r="U66" s="1167"/>
      <c r="V66" s="770"/>
      <c r="W66" s="429"/>
      <c r="X66" s="162"/>
      <c r="Y66" s="1154"/>
      <c r="Z66" s="1155"/>
      <c r="AA66" s="348">
        <f t="shared" si="14"/>
        <v>0</v>
      </c>
      <c r="AB66" s="2"/>
      <c r="AC66" s="2"/>
    </row>
    <row r="67" spans="1:29" ht="19.5" customHeight="1">
      <c r="A67" s="1266"/>
      <c r="B67" s="1238"/>
      <c r="C67" s="407"/>
      <c r="D67" s="356"/>
      <c r="E67" s="357"/>
      <c r="F67" s="357"/>
      <c r="G67" s="357"/>
      <c r="H67" s="385"/>
      <c r="I67" s="386"/>
      <c r="J67" s="356"/>
      <c r="K67" s="343" t="s">
        <v>254</v>
      </c>
      <c r="L67" s="1166"/>
      <c r="M67" s="1167"/>
      <c r="N67" s="428"/>
      <c r="O67" s="426"/>
      <c r="P67" s="158"/>
      <c r="Q67" s="1154"/>
      <c r="R67" s="1155"/>
      <c r="S67" s="500">
        <f t="shared" si="13"/>
        <v>0</v>
      </c>
      <c r="T67" s="1166"/>
      <c r="U67" s="1167"/>
      <c r="V67" s="770"/>
      <c r="W67" s="429"/>
      <c r="X67" s="162"/>
      <c r="Y67" s="1154"/>
      <c r="Z67" s="1155"/>
      <c r="AA67" s="348">
        <f t="shared" si="14"/>
        <v>0</v>
      </c>
      <c r="AB67" s="2"/>
      <c r="AC67" s="2"/>
    </row>
    <row r="68" spans="1:29" ht="19.5" customHeight="1" thickBot="1">
      <c r="A68" s="1277" t="s">
        <v>251</v>
      </c>
      <c r="B68" s="1278"/>
      <c r="C68" s="406"/>
      <c r="D68" s="380"/>
      <c r="E68" s="381"/>
      <c r="F68" s="381"/>
      <c r="G68" s="381"/>
      <c r="H68" s="382"/>
      <c r="I68" s="383"/>
      <c r="J68" s="380"/>
      <c r="K68" s="387"/>
      <c r="L68" s="1166"/>
      <c r="M68" s="1167"/>
      <c r="N68" s="428"/>
      <c r="O68" s="426"/>
      <c r="P68" s="158"/>
      <c r="Q68" s="1154"/>
      <c r="R68" s="1155"/>
      <c r="S68" s="500">
        <f t="shared" si="13"/>
        <v>0</v>
      </c>
      <c r="T68" s="1160"/>
      <c r="U68" s="1161"/>
      <c r="V68" s="771"/>
      <c r="W68" s="429"/>
      <c r="X68" s="163"/>
      <c r="Y68" s="1156"/>
      <c r="Z68" s="1157"/>
      <c r="AA68" s="451">
        <f t="shared" si="14"/>
        <v>0</v>
      </c>
      <c r="AB68" s="2"/>
      <c r="AC68" s="2"/>
    </row>
    <row r="69" spans="1:29" ht="19.5" customHeight="1" thickBot="1" thickTop="1">
      <c r="A69" s="1279"/>
      <c r="B69" s="1280"/>
      <c r="C69" s="408"/>
      <c r="D69" s="389"/>
      <c r="E69" s="390"/>
      <c r="F69" s="390"/>
      <c r="G69" s="390"/>
      <c r="H69" s="391"/>
      <c r="I69" s="392"/>
      <c r="J69" s="389"/>
      <c r="K69" s="393"/>
      <c r="L69" s="1202"/>
      <c r="M69" s="1203"/>
      <c r="N69" s="431"/>
      <c r="O69" s="423"/>
      <c r="P69" s="159"/>
      <c r="Q69" s="1158"/>
      <c r="R69" s="1159"/>
      <c r="S69" s="501">
        <f t="shared" si="13"/>
        <v>0</v>
      </c>
      <c r="T69" s="1256" t="s">
        <v>47</v>
      </c>
      <c r="U69" s="1257"/>
      <c r="V69" s="1258"/>
      <c r="W69" s="1258"/>
      <c r="X69" s="1258"/>
      <c r="Y69" s="1258"/>
      <c r="Z69" s="1259"/>
      <c r="AA69" s="394">
        <f>SUM(AA61:AA68,S61:S69)</f>
        <v>0</v>
      </c>
      <c r="AB69" s="2"/>
      <c r="AC69" s="2"/>
    </row>
    <row r="70" spans="1:29" ht="19.5" customHeight="1">
      <c r="A70" s="409"/>
      <c r="B70" s="409"/>
      <c r="C70" s="409"/>
      <c r="D70" s="409"/>
      <c r="E70" s="409"/>
      <c r="F70" s="409"/>
      <c r="G70" s="409"/>
      <c r="H70" s="409"/>
      <c r="I70" s="409"/>
      <c r="J70" s="409"/>
      <c r="K70" s="409"/>
      <c r="L70" s="409"/>
      <c r="M70" s="1007" t="s">
        <v>461</v>
      </c>
      <c r="N70" s="702"/>
      <c r="O70" s="409"/>
      <c r="P70" s="409"/>
      <c r="Q70" s="409"/>
      <c r="R70" s="409"/>
      <c r="S70" s="409"/>
      <c r="T70" s="409"/>
      <c r="U70" s="409"/>
      <c r="V70" s="409"/>
      <c r="W70" s="409"/>
      <c r="X70" s="409"/>
      <c r="Y70" s="409"/>
      <c r="Z70" s="409"/>
      <c r="AA70" s="409"/>
      <c r="AB70" s="2"/>
      <c r="AC70" s="2"/>
    </row>
    <row r="71" spans="1:27" ht="19.5" customHeight="1">
      <c r="A71" s="333">
        <v>3</v>
      </c>
      <c r="B71" s="1283">
        <f>'②収支'!C57</f>
        <v>0</v>
      </c>
      <c r="C71" s="1284"/>
      <c r="D71" s="1284"/>
      <c r="E71" s="334"/>
      <c r="F71" s="1195" t="s">
        <v>209</v>
      </c>
      <c r="G71" s="1196"/>
      <c r="H71" s="1196"/>
      <c r="I71" s="1196"/>
      <c r="J71" s="1196"/>
      <c r="K71" s="1196"/>
      <c r="L71" s="1196"/>
      <c r="M71" s="1196"/>
      <c r="N71" s="1196"/>
      <c r="O71" s="335"/>
      <c r="P71" s="335"/>
      <c r="Q71" s="335"/>
      <c r="R71" s="336"/>
      <c r="S71" s="335"/>
      <c r="T71" s="335"/>
      <c r="U71" s="335"/>
      <c r="V71" s="335"/>
      <c r="W71" s="335"/>
      <c r="X71" s="335"/>
      <c r="Y71" s="335"/>
      <c r="Z71" s="335"/>
      <c r="AA71" s="335"/>
    </row>
    <row r="72" spans="1:27" ht="19.5" customHeight="1" thickBot="1">
      <c r="A72" s="335"/>
      <c r="B72" s="335"/>
      <c r="C72" s="335"/>
      <c r="D72" s="335"/>
      <c r="E72" s="335"/>
      <c r="F72" s="335"/>
      <c r="G72" s="335"/>
      <c r="H72" s="335"/>
      <c r="I72" s="335"/>
      <c r="J72" s="335"/>
      <c r="K72" s="335"/>
      <c r="L72" s="335"/>
      <c r="M72" s="335"/>
      <c r="N72" s="335"/>
      <c r="O72" s="335"/>
      <c r="P72" s="335"/>
      <c r="Q72" s="335"/>
      <c r="R72" s="335"/>
      <c r="S72" s="335"/>
      <c r="T72" s="335"/>
      <c r="U72" s="337"/>
      <c r="V72" s="337"/>
      <c r="W72" s="337"/>
      <c r="X72" s="337"/>
      <c r="Y72" s="337"/>
      <c r="Z72" s="337"/>
      <c r="AA72" s="337"/>
    </row>
    <row r="73" spans="1:29" ht="12.75" customHeight="1">
      <c r="A73" s="1285" t="s">
        <v>220</v>
      </c>
      <c r="B73" s="1286"/>
      <c r="C73" s="1287"/>
      <c r="D73" s="395"/>
      <c r="E73" s="396" t="s">
        <v>286</v>
      </c>
      <c r="F73" s="397" t="s">
        <v>33</v>
      </c>
      <c r="G73" s="1288" t="s">
        <v>34</v>
      </c>
      <c r="H73" s="1286"/>
      <c r="I73" s="1286"/>
      <c r="J73" s="1289"/>
      <c r="K73" s="398" t="s">
        <v>35</v>
      </c>
      <c r="L73" s="339"/>
      <c r="M73" s="339"/>
      <c r="N73" s="339"/>
      <c r="O73" s="339"/>
      <c r="P73" s="339"/>
      <c r="Q73" s="339"/>
      <c r="R73" s="339"/>
      <c r="S73" s="339"/>
      <c r="T73" s="339"/>
      <c r="U73" s="339"/>
      <c r="V73" s="339"/>
      <c r="W73" s="339"/>
      <c r="X73" s="1301" t="s">
        <v>279</v>
      </c>
      <c r="Y73" s="1302"/>
      <c r="Z73" s="1302"/>
      <c r="AA73" s="1303"/>
      <c r="AB73" s="2"/>
      <c r="AC73" s="2"/>
    </row>
    <row r="74" spans="1:29" ht="12.75" customHeight="1" thickBot="1">
      <c r="A74" s="1192"/>
      <c r="B74" s="1190"/>
      <c r="C74" s="1191"/>
      <c r="D74" s="399" t="s">
        <v>287</v>
      </c>
      <c r="E74" s="400" t="s">
        <v>222</v>
      </c>
      <c r="F74" s="401" t="s">
        <v>223</v>
      </c>
      <c r="G74" s="1190"/>
      <c r="H74" s="1190"/>
      <c r="I74" s="1190"/>
      <c r="J74" s="1194"/>
      <c r="K74" s="402"/>
      <c r="L74" s="344"/>
      <c r="M74" s="1186" t="s">
        <v>210</v>
      </c>
      <c r="N74" s="1232"/>
      <c r="O74" s="1186" t="s">
        <v>256</v>
      </c>
      <c r="P74" s="1186"/>
      <c r="Q74" s="1186" t="s">
        <v>257</v>
      </c>
      <c r="R74" s="1186"/>
      <c r="S74" s="345"/>
      <c r="T74" s="345"/>
      <c r="U74" s="345"/>
      <c r="V74" s="345"/>
      <c r="W74" s="345"/>
      <c r="X74" s="346" t="s">
        <v>280</v>
      </c>
      <c r="Y74" s="117"/>
      <c r="Z74" s="347" t="s">
        <v>36</v>
      </c>
      <c r="AA74" s="348">
        <f>+U80*Y74/100</f>
        <v>0</v>
      </c>
      <c r="AB74" s="2"/>
      <c r="AC74" s="2"/>
    </row>
    <row r="75" spans="1:29" ht="12.75" customHeight="1" thickBot="1">
      <c r="A75" s="1192"/>
      <c r="B75" s="1190"/>
      <c r="C75" s="1191"/>
      <c r="D75" s="481"/>
      <c r="E75" s="400" t="s">
        <v>224</v>
      </c>
      <c r="F75" s="401" t="s">
        <v>225</v>
      </c>
      <c r="G75" s="1190"/>
      <c r="H75" s="1190"/>
      <c r="I75" s="1190"/>
      <c r="J75" s="1194"/>
      <c r="K75" s="403" t="s">
        <v>37</v>
      </c>
      <c r="L75" s="1231"/>
      <c r="M75" s="1231"/>
      <c r="N75" s="350" t="s">
        <v>38</v>
      </c>
      <c r="O75" s="118">
        <v>80</v>
      </c>
      <c r="P75" s="350" t="s">
        <v>328</v>
      </c>
      <c r="Q75" s="1172">
        <f>L75*O75/100</f>
        <v>0</v>
      </c>
      <c r="R75" s="1173"/>
      <c r="S75" s="1174" t="s">
        <v>39</v>
      </c>
      <c r="T75" s="1175"/>
      <c r="U75" s="480">
        <f>IF(AND(ISBLANK(O77:O80),ISBLANK(T77:T79)),"",7-(COUNTBLANK(O77:O80)+COUNTBLANK(T77:T79)))</f>
        <v>0</v>
      </c>
      <c r="V75" s="351" t="s">
        <v>40</v>
      </c>
      <c r="W75" s="352"/>
      <c r="X75" s="346" t="s">
        <v>426</v>
      </c>
      <c r="Y75" s="117"/>
      <c r="Z75" s="347" t="s">
        <v>36</v>
      </c>
      <c r="AA75" s="348">
        <f>+U80*Y75/100</f>
        <v>0</v>
      </c>
      <c r="AB75" s="2"/>
      <c r="AC75" s="2"/>
    </row>
    <row r="76" spans="1:29" ht="19.5" customHeight="1" thickBot="1">
      <c r="A76" s="1216" t="s">
        <v>288</v>
      </c>
      <c r="B76" s="1217"/>
      <c r="C76" s="1218"/>
      <c r="D76" s="463">
        <f>U80</f>
        <v>0</v>
      </c>
      <c r="E76" s="720">
        <f>T80</f>
        <v>0</v>
      </c>
      <c r="F76" s="834"/>
      <c r="G76" s="465"/>
      <c r="H76" s="465"/>
      <c r="I76" s="465"/>
      <c r="J76" s="466"/>
      <c r="K76" s="398" t="s">
        <v>258</v>
      </c>
      <c r="L76" s="453" t="s">
        <v>258</v>
      </c>
      <c r="M76" s="1219" t="s">
        <v>284</v>
      </c>
      <c r="N76" s="1220"/>
      <c r="O76" s="489" t="s">
        <v>41</v>
      </c>
      <c r="P76" s="1219" t="s">
        <v>285</v>
      </c>
      <c r="Q76" s="1185"/>
      <c r="R76" s="491" t="s">
        <v>42</v>
      </c>
      <c r="S76" s="490" t="s">
        <v>271</v>
      </c>
      <c r="T76" s="487" t="s">
        <v>41</v>
      </c>
      <c r="U76" s="1219" t="s">
        <v>285</v>
      </c>
      <c r="V76" s="1223"/>
      <c r="W76" s="345"/>
      <c r="X76" s="358" t="s">
        <v>281</v>
      </c>
      <c r="Y76" s="119"/>
      <c r="Z76" s="359" t="s">
        <v>48</v>
      </c>
      <c r="AA76" s="348">
        <f>+U80*Y76/100</f>
        <v>0</v>
      </c>
      <c r="AB76" s="2"/>
      <c r="AC76" s="2"/>
    </row>
    <row r="77" spans="1:29" ht="19.5" customHeight="1" thickBot="1">
      <c r="A77" s="404"/>
      <c r="B77" s="1237" t="s">
        <v>289</v>
      </c>
      <c r="C77" s="1238"/>
      <c r="D77" s="1009"/>
      <c r="E77" s="703">
        <f>IF(D77="",0,D77/S80)</f>
        <v>0</v>
      </c>
      <c r="F77" s="835">
        <f>IF($D$76=0,"",D77/$D$76*100)</f>
      </c>
      <c r="G77" s="1221"/>
      <c r="H77" s="1221"/>
      <c r="I77" s="1221"/>
      <c r="J77" s="1222"/>
      <c r="K77" s="402" t="s">
        <v>259</v>
      </c>
      <c r="L77" s="483"/>
      <c r="M77" s="1290"/>
      <c r="N77" s="1291"/>
      <c r="O77" s="484"/>
      <c r="P77" s="1227">
        <f>+O77*M77</f>
        <v>0</v>
      </c>
      <c r="Q77" s="1228"/>
      <c r="R77" s="492"/>
      <c r="S77" s="485"/>
      <c r="T77" s="486"/>
      <c r="U77" s="1227">
        <f>+T77*S77</f>
        <v>0</v>
      </c>
      <c r="V77" s="1229"/>
      <c r="W77" s="345"/>
      <c r="X77" s="1176" t="s">
        <v>282</v>
      </c>
      <c r="Y77" s="1177"/>
      <c r="Z77" s="1178"/>
      <c r="AA77" s="363">
        <f>+AA76+AA75+AA74</f>
        <v>0</v>
      </c>
      <c r="AB77" s="2"/>
      <c r="AC77" s="2"/>
    </row>
    <row r="78" spans="1:29" ht="19.5" customHeight="1" thickBot="1">
      <c r="A78" s="404"/>
      <c r="B78" s="1210" t="s">
        <v>228</v>
      </c>
      <c r="C78" s="1211"/>
      <c r="D78" s="353">
        <f>AA85</f>
        <v>0</v>
      </c>
      <c r="E78" s="704">
        <f>IF(D78=0,0,D78/S80)</f>
        <v>0</v>
      </c>
      <c r="F78" s="836">
        <f aca="true" t="shared" si="15" ref="F78:F94">IF($D$76=0,"",D78/$D$76*100)</f>
      </c>
      <c r="G78" s="832" t="s">
        <v>252</v>
      </c>
      <c r="H78" s="364"/>
      <c r="I78" s="364"/>
      <c r="J78" s="364"/>
      <c r="K78" s="402" t="s">
        <v>260</v>
      </c>
      <c r="L78" s="123"/>
      <c r="M78" s="1292"/>
      <c r="N78" s="1293"/>
      <c r="O78" s="447"/>
      <c r="P78" s="1179">
        <f>+O78*M78</f>
        <v>0</v>
      </c>
      <c r="Q78" s="1230"/>
      <c r="R78" s="493"/>
      <c r="S78" s="449"/>
      <c r="T78" s="450"/>
      <c r="U78" s="1179">
        <f>+T78*S78</f>
        <v>0</v>
      </c>
      <c r="V78" s="1180"/>
      <c r="W78" s="345"/>
      <c r="X78" s="1235" t="s">
        <v>423</v>
      </c>
      <c r="Y78" s="1236"/>
      <c r="Z78" s="124"/>
      <c r="AA78" s="365">
        <f>+S80*Z78</f>
        <v>0</v>
      </c>
      <c r="AB78" s="2"/>
      <c r="AC78" s="2"/>
    </row>
    <row r="79" spans="1:29" ht="19.5" customHeight="1" thickBot="1">
      <c r="A79" s="404"/>
      <c r="B79" s="1210" t="s">
        <v>14</v>
      </c>
      <c r="C79" s="1211"/>
      <c r="D79" s="353">
        <f>AA94</f>
        <v>0</v>
      </c>
      <c r="E79" s="704">
        <f>IF(D79=0,0,D79/S80)</f>
        <v>0</v>
      </c>
      <c r="F79" s="836">
        <f t="shared" si="15"/>
      </c>
      <c r="G79" s="832" t="s">
        <v>252</v>
      </c>
      <c r="H79" s="364"/>
      <c r="I79" s="364"/>
      <c r="J79" s="364"/>
      <c r="K79" s="402" t="s">
        <v>261</v>
      </c>
      <c r="L79" s="123"/>
      <c r="M79" s="1233"/>
      <c r="N79" s="1298"/>
      <c r="O79" s="120"/>
      <c r="P79" s="1179">
        <f>+O79*M79</f>
        <v>0</v>
      </c>
      <c r="Q79" s="1230"/>
      <c r="R79" s="497"/>
      <c r="S79" s="498"/>
      <c r="T79" s="499"/>
      <c r="U79" s="1247">
        <f>+T79*S79</f>
        <v>0</v>
      </c>
      <c r="V79" s="1248"/>
      <c r="W79" s="345"/>
      <c r="X79" s="1239" t="s">
        <v>424</v>
      </c>
      <c r="Y79" s="1240"/>
      <c r="Z79" s="125"/>
      <c r="AA79" s="366">
        <f>IF(Z79="",0,Z79*S80)</f>
        <v>0</v>
      </c>
      <c r="AB79" s="2"/>
      <c r="AC79" s="2"/>
    </row>
    <row r="80" spans="1:29" ht="19.5" customHeight="1" thickBot="1" thickTop="1">
      <c r="A80" s="404"/>
      <c r="B80" s="1210" t="s">
        <v>229</v>
      </c>
      <c r="C80" s="1211"/>
      <c r="D80" s="1010"/>
      <c r="E80" s="704">
        <f>IF(D80="",0,D80/S80)</f>
        <v>0</v>
      </c>
      <c r="F80" s="836">
        <f t="shared" si="15"/>
      </c>
      <c r="G80" s="1213"/>
      <c r="H80" s="1213"/>
      <c r="I80" s="1213"/>
      <c r="J80" s="1214"/>
      <c r="K80" s="403" t="s">
        <v>262</v>
      </c>
      <c r="L80" s="126"/>
      <c r="M80" s="1296"/>
      <c r="N80" s="1297"/>
      <c r="O80" s="448"/>
      <c r="P80" s="1243">
        <f>+O80*M80</f>
        <v>0</v>
      </c>
      <c r="Q80" s="1244"/>
      <c r="R80" s="494" t="s">
        <v>330</v>
      </c>
      <c r="S80" s="468">
        <f>SUM(M77:N80,S77:S79)</f>
        <v>0</v>
      </c>
      <c r="T80" s="496">
        <f>IF(ISERR($U80/$S80),0,TRUNC($U80/$S80))</f>
        <v>0</v>
      </c>
      <c r="U80" s="1245">
        <f>SUM(P77:Q80,U77:V79)</f>
        <v>0</v>
      </c>
      <c r="V80" s="1246"/>
      <c r="W80" s="345"/>
      <c r="X80" s="345"/>
      <c r="Y80" s="345"/>
      <c r="Z80" s="345"/>
      <c r="AA80" s="367">
        <f>SUM(AA77:AA79)</f>
        <v>0</v>
      </c>
      <c r="AB80" s="2"/>
      <c r="AC80" s="2"/>
    </row>
    <row r="81" spans="1:29" ht="19.5" customHeight="1" thickBot="1">
      <c r="A81" s="405" t="s">
        <v>230</v>
      </c>
      <c r="B81" s="1210" t="s">
        <v>231</v>
      </c>
      <c r="C81" s="1211"/>
      <c r="D81" s="353">
        <f>AA104</f>
        <v>0</v>
      </c>
      <c r="E81" s="704">
        <f>IF(D81=0,0,D81/S80)</f>
        <v>0</v>
      </c>
      <c r="F81" s="836">
        <f t="shared" si="15"/>
      </c>
      <c r="G81" s="832" t="s">
        <v>252</v>
      </c>
      <c r="H81" s="364"/>
      <c r="I81" s="364"/>
      <c r="J81" s="364"/>
      <c r="K81" s="1252" t="s">
        <v>263</v>
      </c>
      <c r="L81" s="1174" t="s">
        <v>283</v>
      </c>
      <c r="M81" s="1185"/>
      <c r="N81" s="1224" t="s">
        <v>273</v>
      </c>
      <c r="O81" s="1224"/>
      <c r="P81" s="504" t="s">
        <v>323</v>
      </c>
      <c r="Q81" s="489" t="s">
        <v>274</v>
      </c>
      <c r="R81" s="488" t="s">
        <v>275</v>
      </c>
      <c r="S81" s="505" t="s">
        <v>324</v>
      </c>
      <c r="T81" s="1174" t="s">
        <v>276</v>
      </c>
      <c r="U81" s="1185"/>
      <c r="V81" s="1224" t="s">
        <v>273</v>
      </c>
      <c r="W81" s="1224"/>
      <c r="X81" s="504" t="s">
        <v>323</v>
      </c>
      <c r="Y81" s="489" t="s">
        <v>274</v>
      </c>
      <c r="Z81" s="506" t="s">
        <v>275</v>
      </c>
      <c r="AA81" s="507" t="s">
        <v>324</v>
      </c>
      <c r="AB81" s="2"/>
      <c r="AC81" s="2"/>
    </row>
    <row r="82" spans="1:29" ht="19.5" customHeight="1">
      <c r="A82" s="405"/>
      <c r="B82" s="1210" t="s">
        <v>15</v>
      </c>
      <c r="C82" s="1211"/>
      <c r="D82" s="1010"/>
      <c r="E82" s="704">
        <f>IF(D82="",0,D82/S80)</f>
        <v>0</v>
      </c>
      <c r="F82" s="836">
        <f t="shared" si="15"/>
      </c>
      <c r="G82" s="1213"/>
      <c r="H82" s="1213"/>
      <c r="I82" s="1213"/>
      <c r="J82" s="1214"/>
      <c r="K82" s="1253"/>
      <c r="L82" s="1208"/>
      <c r="M82" s="1209"/>
      <c r="N82" s="769"/>
      <c r="O82" s="429"/>
      <c r="P82" s="160"/>
      <c r="Q82" s="129"/>
      <c r="R82" s="456">
        <f aca="true" t="shared" si="16" ref="R82:R94">IF(O82="","",O82)</f>
      </c>
      <c r="S82" s="502">
        <f aca="true" t="shared" si="17" ref="S82:S94">ROUNDDOWN(IF(Q82="",0,P82/Q82*N82)*1.1,0)</f>
        <v>0</v>
      </c>
      <c r="T82" s="1208"/>
      <c r="U82" s="1209"/>
      <c r="V82" s="713"/>
      <c r="W82" s="429" t="s">
        <v>327</v>
      </c>
      <c r="X82" s="165"/>
      <c r="Y82" s="130"/>
      <c r="Z82" s="503">
        <f>IF(W82="","",W82)</f>
      </c>
      <c r="AA82" s="452">
        <f>ROUNDDOWN(IF(Y82="",0,X82/Y82*V82)*1.1,0)</f>
        <v>0</v>
      </c>
      <c r="AB82" s="2"/>
      <c r="AC82" s="2"/>
    </row>
    <row r="83" spans="1:29" ht="19.5" customHeight="1">
      <c r="A83" s="405"/>
      <c r="B83" s="1210" t="s">
        <v>290</v>
      </c>
      <c r="C83" s="1211"/>
      <c r="D83" s="1010"/>
      <c r="E83" s="704">
        <f>IF(D83="",0,D83/S80)</f>
        <v>0</v>
      </c>
      <c r="F83" s="836">
        <f t="shared" si="15"/>
      </c>
      <c r="G83" s="1213"/>
      <c r="H83" s="1213"/>
      <c r="I83" s="1213"/>
      <c r="J83" s="1214"/>
      <c r="K83" s="1253"/>
      <c r="L83" s="1166"/>
      <c r="M83" s="1207"/>
      <c r="N83" s="770"/>
      <c r="O83" s="426"/>
      <c r="P83" s="757"/>
      <c r="Q83" s="758"/>
      <c r="R83" s="454">
        <f t="shared" si="16"/>
      </c>
      <c r="S83" s="500">
        <f t="shared" si="17"/>
        <v>0</v>
      </c>
      <c r="T83" s="1166"/>
      <c r="U83" s="1207"/>
      <c r="V83" s="446"/>
      <c r="W83" s="426" t="s">
        <v>327</v>
      </c>
      <c r="X83" s="162"/>
      <c r="Y83" s="120"/>
      <c r="Z83" s="457">
        <f>IF(W83="","",W83)</f>
      </c>
      <c r="AA83" s="348">
        <f>ROUNDDOWN(IF(Y83="",0,X83/Y83*V83)*1.1,0)</f>
        <v>0</v>
      </c>
      <c r="AB83" s="2"/>
      <c r="AC83" s="2"/>
    </row>
    <row r="84" spans="1:29" ht="19.5" customHeight="1" thickBot="1">
      <c r="A84" s="405"/>
      <c r="B84" s="1249" t="s">
        <v>233</v>
      </c>
      <c r="C84" s="370" t="s">
        <v>234</v>
      </c>
      <c r="D84" s="749"/>
      <c r="E84" s="704">
        <f>IF(D84="",0,D84/S80)</f>
        <v>0</v>
      </c>
      <c r="F84" s="836">
        <f t="shared" si="15"/>
      </c>
      <c r="G84" s="364"/>
      <c r="H84" s="364"/>
      <c r="I84" s="364"/>
      <c r="J84" s="364"/>
      <c r="K84" s="1253"/>
      <c r="L84" s="1208"/>
      <c r="M84" s="1209"/>
      <c r="N84" s="432"/>
      <c r="O84" s="745"/>
      <c r="P84" s="160"/>
      <c r="Q84" s="129"/>
      <c r="R84" s="454">
        <f t="shared" si="16"/>
      </c>
      <c r="S84" s="500">
        <f t="shared" si="17"/>
        <v>0</v>
      </c>
      <c r="T84" s="1166"/>
      <c r="U84" s="1207"/>
      <c r="V84" s="714"/>
      <c r="W84" s="427" t="s">
        <v>327</v>
      </c>
      <c r="X84" s="163"/>
      <c r="Y84" s="161"/>
      <c r="Z84" s="458">
        <f>IF(W84="","",W84)</f>
      </c>
      <c r="AA84" s="451">
        <f>ROUNDDOWN(IF(Y84="",0,X84/Y84*V84)*1.1,0)</f>
        <v>0</v>
      </c>
      <c r="AB84" s="2"/>
      <c r="AC84" s="2"/>
    </row>
    <row r="85" spans="1:29" ht="19.5" customHeight="1" thickBot="1" thickTop="1">
      <c r="A85" s="405" t="s">
        <v>235</v>
      </c>
      <c r="B85" s="1250"/>
      <c r="C85" s="370" t="s">
        <v>236</v>
      </c>
      <c r="D85" s="749"/>
      <c r="E85" s="704">
        <f>IF(D85="",0,D85/S80)</f>
        <v>0</v>
      </c>
      <c r="F85" s="836">
        <f t="shared" si="15"/>
      </c>
      <c r="G85" s="364"/>
      <c r="H85" s="364"/>
      <c r="I85" s="364"/>
      <c r="J85" s="364"/>
      <c r="K85" s="1254"/>
      <c r="L85" s="1197"/>
      <c r="M85" s="1198"/>
      <c r="N85" s="431"/>
      <c r="O85" s="746"/>
      <c r="P85" s="159"/>
      <c r="Q85" s="128"/>
      <c r="R85" s="455">
        <f t="shared" si="16"/>
      </c>
      <c r="S85" s="501">
        <f t="shared" si="17"/>
        <v>0</v>
      </c>
      <c r="T85" s="1256" t="s">
        <v>278</v>
      </c>
      <c r="U85" s="1257"/>
      <c r="V85" s="1258"/>
      <c r="W85" s="1258"/>
      <c r="X85" s="1258"/>
      <c r="Y85" s="1258"/>
      <c r="Z85" s="1259"/>
      <c r="AA85" s="394">
        <f>SUM(AA82:AA84,S82:S85)</f>
        <v>0</v>
      </c>
      <c r="AB85" s="2"/>
      <c r="AC85" s="2"/>
    </row>
    <row r="86" spans="1:29" ht="19.5" customHeight="1">
      <c r="A86" s="405"/>
      <c r="B86" s="1251"/>
      <c r="C86" s="374" t="s">
        <v>237</v>
      </c>
      <c r="D86" s="749"/>
      <c r="E86" s="704">
        <f>IF(D86="",0,D86/S80)</f>
        <v>0</v>
      </c>
      <c r="F86" s="836">
        <f t="shared" si="15"/>
      </c>
      <c r="G86" s="364"/>
      <c r="H86" s="364"/>
      <c r="I86" s="364"/>
      <c r="J86" s="364"/>
      <c r="K86" s="398"/>
      <c r="L86" s="1199"/>
      <c r="M86" s="1200"/>
      <c r="N86" s="432"/>
      <c r="O86" s="429"/>
      <c r="P86" s="761"/>
      <c r="Q86" s="762"/>
      <c r="R86" s="456">
        <f t="shared" si="16"/>
      </c>
      <c r="S86" s="502">
        <f t="shared" si="17"/>
        <v>0</v>
      </c>
      <c r="T86" s="1208"/>
      <c r="U86" s="1209"/>
      <c r="V86" s="424"/>
      <c r="W86" s="429"/>
      <c r="X86" s="162"/>
      <c r="Y86" s="120"/>
      <c r="Z86" s="459">
        <f aca="true" t="shared" si="18" ref="Z86:Z93">IF(W86="","",W86)</f>
      </c>
      <c r="AA86" s="452">
        <f aca="true" t="shared" si="19" ref="AA86:AA93">ROUNDDOWN(IF(Y86="",0,X86/Y86*V86)*1.1,0)</f>
        <v>0</v>
      </c>
      <c r="AB86" s="2"/>
      <c r="AC86" s="2"/>
    </row>
    <row r="87" spans="1:29" ht="19.5" customHeight="1">
      <c r="A87" s="405"/>
      <c r="B87" s="1215" t="s">
        <v>291</v>
      </c>
      <c r="C87" s="1211"/>
      <c r="D87" s="371"/>
      <c r="E87" s="704">
        <f>IF(D87="",0,D87/S80)</f>
        <v>0</v>
      </c>
      <c r="F87" s="836">
        <f t="shared" si="15"/>
      </c>
      <c r="G87" s="364"/>
      <c r="H87" s="364"/>
      <c r="I87" s="364"/>
      <c r="J87" s="364"/>
      <c r="K87" s="402" t="s">
        <v>264</v>
      </c>
      <c r="L87" s="1183"/>
      <c r="M87" s="1201"/>
      <c r="N87" s="428"/>
      <c r="O87" s="426"/>
      <c r="P87" s="757"/>
      <c r="Q87" s="758"/>
      <c r="R87" s="456">
        <f t="shared" si="16"/>
      </c>
      <c r="S87" s="500">
        <f t="shared" si="17"/>
        <v>0</v>
      </c>
      <c r="T87" s="1183"/>
      <c r="U87" s="1184"/>
      <c r="V87" s="424"/>
      <c r="W87" s="429"/>
      <c r="X87" s="162"/>
      <c r="Y87" s="120"/>
      <c r="Z87" s="459">
        <f t="shared" si="18"/>
      </c>
      <c r="AA87" s="348">
        <f t="shared" si="19"/>
        <v>0</v>
      </c>
      <c r="AB87" s="2"/>
      <c r="AC87" s="2"/>
    </row>
    <row r="88" spans="1:29" ht="19.5" customHeight="1">
      <c r="A88" s="405"/>
      <c r="B88" s="1210" t="s">
        <v>43</v>
      </c>
      <c r="C88" s="1211"/>
      <c r="D88" s="371"/>
      <c r="E88" s="704">
        <f>IF(D88="",0,D88/S80)</f>
        <v>0</v>
      </c>
      <c r="F88" s="836">
        <f t="shared" si="15"/>
      </c>
      <c r="G88" s="364"/>
      <c r="H88" s="364"/>
      <c r="I88" s="364"/>
      <c r="J88" s="364"/>
      <c r="K88" s="402"/>
      <c r="L88" s="1183"/>
      <c r="M88" s="1201"/>
      <c r="N88" s="428"/>
      <c r="O88" s="429"/>
      <c r="P88" s="158"/>
      <c r="Q88" s="127"/>
      <c r="R88" s="454">
        <f t="shared" si="16"/>
      </c>
      <c r="S88" s="500">
        <f t="shared" si="17"/>
        <v>0</v>
      </c>
      <c r="T88" s="1183"/>
      <c r="U88" s="1184"/>
      <c r="V88" s="424"/>
      <c r="W88" s="429"/>
      <c r="X88" s="162"/>
      <c r="Y88" s="120"/>
      <c r="Z88" s="459">
        <f t="shared" si="18"/>
      </c>
      <c r="AA88" s="348">
        <f t="shared" si="19"/>
        <v>0</v>
      </c>
      <c r="AB88" s="2"/>
      <c r="AC88" s="2"/>
    </row>
    <row r="89" spans="1:29" ht="19.5" customHeight="1">
      <c r="A89" s="405" t="s">
        <v>238</v>
      </c>
      <c r="B89" s="1210" t="s">
        <v>1</v>
      </c>
      <c r="C89" s="1211"/>
      <c r="D89" s="765"/>
      <c r="E89" s="766">
        <f>IF(D89="",0,D89/S80)</f>
        <v>0</v>
      </c>
      <c r="F89" s="844">
        <f t="shared" si="15"/>
      </c>
      <c r="G89" s="1204"/>
      <c r="H89" s="1205"/>
      <c r="I89" s="1205"/>
      <c r="J89" s="1206"/>
      <c r="K89" s="402" t="s">
        <v>265</v>
      </c>
      <c r="L89" s="1183"/>
      <c r="M89" s="1184"/>
      <c r="N89" s="432"/>
      <c r="O89" s="429"/>
      <c r="P89" s="761"/>
      <c r="Q89" s="762"/>
      <c r="R89" s="454">
        <f t="shared" si="16"/>
      </c>
      <c r="S89" s="500">
        <f t="shared" si="17"/>
        <v>0</v>
      </c>
      <c r="T89" s="1183"/>
      <c r="U89" s="1184"/>
      <c r="V89" s="446"/>
      <c r="W89" s="429" t="s">
        <v>327</v>
      </c>
      <c r="X89" s="162"/>
      <c r="Y89" s="120"/>
      <c r="Z89" s="459">
        <f t="shared" si="18"/>
      </c>
      <c r="AA89" s="348">
        <f t="shared" si="19"/>
        <v>0</v>
      </c>
      <c r="AB89" s="2"/>
      <c r="AC89" s="2"/>
    </row>
    <row r="90" spans="1:29" ht="19.5" customHeight="1">
      <c r="A90" s="404"/>
      <c r="B90" s="1249" t="s">
        <v>239</v>
      </c>
      <c r="C90" s="375" t="s">
        <v>240</v>
      </c>
      <c r="D90" s="767">
        <f>AA77</f>
        <v>0</v>
      </c>
      <c r="E90" s="766">
        <f>IF(D90=0,0,D90/S80)</f>
        <v>0</v>
      </c>
      <c r="F90" s="844">
        <f t="shared" si="15"/>
      </c>
      <c r="G90" s="1204" t="s">
        <v>252</v>
      </c>
      <c r="H90" s="1205"/>
      <c r="I90" s="1205"/>
      <c r="J90" s="1206"/>
      <c r="K90" s="402"/>
      <c r="L90" s="1183"/>
      <c r="M90" s="1184"/>
      <c r="N90" s="428"/>
      <c r="O90" s="429"/>
      <c r="P90" s="162"/>
      <c r="Q90" s="120"/>
      <c r="R90" s="456">
        <f t="shared" si="16"/>
      </c>
      <c r="S90" s="500">
        <f t="shared" si="17"/>
        <v>0</v>
      </c>
      <c r="T90" s="1183"/>
      <c r="U90" s="1184"/>
      <c r="V90" s="446"/>
      <c r="W90" s="429" t="s">
        <v>327</v>
      </c>
      <c r="X90" s="162"/>
      <c r="Y90" s="120"/>
      <c r="Z90" s="459">
        <f t="shared" si="18"/>
      </c>
      <c r="AA90" s="348">
        <f t="shared" si="19"/>
        <v>0</v>
      </c>
      <c r="AB90" s="2"/>
      <c r="AC90" s="2"/>
    </row>
    <row r="91" spans="1:29" ht="19.5" customHeight="1">
      <c r="A91" s="404"/>
      <c r="B91" s="1250"/>
      <c r="C91" s="375" t="s">
        <v>241</v>
      </c>
      <c r="D91" s="353">
        <f>AA78</f>
        <v>0</v>
      </c>
      <c r="E91" s="704">
        <f>IF(D91=0,0,D91/S80)</f>
        <v>0</v>
      </c>
      <c r="F91" s="836">
        <f t="shared" si="15"/>
      </c>
      <c r="G91" s="1204" t="s">
        <v>252</v>
      </c>
      <c r="H91" s="1205"/>
      <c r="I91" s="1205"/>
      <c r="J91" s="1206"/>
      <c r="K91" s="402" t="s">
        <v>238</v>
      </c>
      <c r="L91" s="1183"/>
      <c r="M91" s="1201"/>
      <c r="N91" s="428"/>
      <c r="O91" s="426"/>
      <c r="P91" s="158"/>
      <c r="Q91" s="127"/>
      <c r="R91" s="454">
        <f t="shared" si="16"/>
      </c>
      <c r="S91" s="500">
        <f t="shared" si="17"/>
        <v>0</v>
      </c>
      <c r="T91" s="1183"/>
      <c r="U91" s="1184"/>
      <c r="V91" s="446"/>
      <c r="W91" s="429" t="s">
        <v>327</v>
      </c>
      <c r="X91" s="162"/>
      <c r="Y91" s="120"/>
      <c r="Z91" s="459">
        <f t="shared" si="18"/>
      </c>
      <c r="AA91" s="348">
        <f t="shared" si="19"/>
        <v>0</v>
      </c>
      <c r="AB91" s="2"/>
      <c r="AC91" s="2"/>
    </row>
    <row r="92" spans="1:29" ht="19.5" customHeight="1">
      <c r="A92" s="404"/>
      <c r="B92" s="1251"/>
      <c r="C92" s="376" t="s">
        <v>242</v>
      </c>
      <c r="D92" s="353">
        <f>AA79</f>
        <v>0</v>
      </c>
      <c r="E92" s="704">
        <f>IF(D92=0,0,D92/S80)</f>
        <v>0</v>
      </c>
      <c r="F92" s="836">
        <f t="shared" si="15"/>
      </c>
      <c r="G92" s="832"/>
      <c r="H92" s="364"/>
      <c r="I92" s="364"/>
      <c r="J92" s="364"/>
      <c r="K92" s="402"/>
      <c r="L92" s="1183"/>
      <c r="M92" s="1201"/>
      <c r="N92" s="428"/>
      <c r="O92" s="426"/>
      <c r="P92" s="158"/>
      <c r="Q92" s="127"/>
      <c r="R92" s="454">
        <f t="shared" si="16"/>
      </c>
      <c r="S92" s="500">
        <f t="shared" si="17"/>
        <v>0</v>
      </c>
      <c r="T92" s="1183"/>
      <c r="U92" s="1184"/>
      <c r="V92" s="446"/>
      <c r="W92" s="429" t="s">
        <v>327</v>
      </c>
      <c r="X92" s="162"/>
      <c r="Y92" s="120"/>
      <c r="Z92" s="459">
        <f t="shared" si="18"/>
      </c>
      <c r="AA92" s="348">
        <f t="shared" si="19"/>
        <v>0</v>
      </c>
      <c r="AB92" s="2"/>
      <c r="AC92" s="2"/>
    </row>
    <row r="93" spans="1:29" ht="19.5" customHeight="1" thickBot="1">
      <c r="A93" s="482"/>
      <c r="B93" s="1261" t="s">
        <v>243</v>
      </c>
      <c r="C93" s="1262"/>
      <c r="D93" s="475">
        <f>SUM(D77:D92)</f>
        <v>0</v>
      </c>
      <c r="E93" s="705">
        <f>IF(D93=0,0,D93/S80)</f>
        <v>0</v>
      </c>
      <c r="F93" s="837">
        <f t="shared" si="15"/>
      </c>
      <c r="G93" s="833"/>
      <c r="H93" s="478"/>
      <c r="I93" s="478"/>
      <c r="J93" s="479"/>
      <c r="K93" s="402"/>
      <c r="L93" s="1183"/>
      <c r="M93" s="1201"/>
      <c r="N93" s="428"/>
      <c r="O93" s="426"/>
      <c r="P93" s="158"/>
      <c r="Q93" s="127"/>
      <c r="R93" s="454">
        <f t="shared" si="16"/>
      </c>
      <c r="S93" s="500">
        <f t="shared" si="17"/>
        <v>0</v>
      </c>
      <c r="T93" s="1181"/>
      <c r="U93" s="1182"/>
      <c r="V93" s="714"/>
      <c r="W93" s="429" t="s">
        <v>327</v>
      </c>
      <c r="X93" s="163"/>
      <c r="Y93" s="161"/>
      <c r="Z93" s="459">
        <f t="shared" si="18"/>
      </c>
      <c r="AA93" s="451">
        <f t="shared" si="19"/>
        <v>0</v>
      </c>
      <c r="AB93" s="2"/>
      <c r="AC93" s="2"/>
    </row>
    <row r="94" spans="1:29" ht="19.5" customHeight="1" thickBot="1" thickTop="1">
      <c r="A94" s="1270" t="s">
        <v>244</v>
      </c>
      <c r="B94" s="1271"/>
      <c r="C94" s="1272"/>
      <c r="D94" s="468">
        <f>D76-D93</f>
        <v>0</v>
      </c>
      <c r="E94" s="706" t="e">
        <f>IF(D94="",0,D94/S80)</f>
        <v>#DIV/0!</v>
      </c>
      <c r="F94" s="838">
        <f t="shared" si="15"/>
      </c>
      <c r="G94" s="799" t="s">
        <v>293</v>
      </c>
      <c r="H94" s="471" t="e">
        <f>E94/E76*100</f>
        <v>#DIV/0!</v>
      </c>
      <c r="I94" s="472" t="s">
        <v>321</v>
      </c>
      <c r="J94" s="473"/>
      <c r="K94" s="402"/>
      <c r="L94" s="1273"/>
      <c r="M94" s="1274"/>
      <c r="N94" s="431"/>
      <c r="O94" s="423"/>
      <c r="P94" s="159"/>
      <c r="Q94" s="128"/>
      <c r="R94" s="455">
        <f t="shared" si="16"/>
      </c>
      <c r="S94" s="501">
        <f t="shared" si="17"/>
        <v>0</v>
      </c>
      <c r="T94" s="1256" t="s">
        <v>277</v>
      </c>
      <c r="U94" s="1257"/>
      <c r="V94" s="1258"/>
      <c r="W94" s="1258"/>
      <c r="X94" s="1258"/>
      <c r="Y94" s="1258"/>
      <c r="Z94" s="1259"/>
      <c r="AA94" s="377">
        <f>SUM(AA86:AA93,S86:S94)</f>
        <v>0</v>
      </c>
      <c r="AB94" s="2"/>
      <c r="AC94" s="2"/>
    </row>
    <row r="95" spans="1:29" ht="19.5" customHeight="1" thickBot="1">
      <c r="A95" s="1266" t="s">
        <v>245</v>
      </c>
      <c r="B95" s="1267"/>
      <c r="C95" s="1238"/>
      <c r="D95" s="467"/>
      <c r="E95" s="354">
        <f>IF(D95="",0,D95/S80)</f>
        <v>0</v>
      </c>
      <c r="F95" s="839"/>
      <c r="G95" s="357"/>
      <c r="H95" s="357"/>
      <c r="I95" s="357"/>
      <c r="J95" s="357"/>
      <c r="K95" s="338"/>
      <c r="L95" s="1174" t="s">
        <v>272</v>
      </c>
      <c r="M95" s="1185"/>
      <c r="N95" s="1224" t="s">
        <v>273</v>
      </c>
      <c r="O95" s="1224"/>
      <c r="P95" s="504" t="s">
        <v>323</v>
      </c>
      <c r="Q95" s="1168" t="s">
        <v>444</v>
      </c>
      <c r="R95" s="1169"/>
      <c r="S95" s="505" t="s">
        <v>324</v>
      </c>
      <c r="T95" s="1174" t="s">
        <v>276</v>
      </c>
      <c r="U95" s="1185"/>
      <c r="V95" s="1224" t="s">
        <v>273</v>
      </c>
      <c r="W95" s="1224"/>
      <c r="X95" s="504" t="s">
        <v>323</v>
      </c>
      <c r="Y95" s="1168" t="s">
        <v>443</v>
      </c>
      <c r="Z95" s="1169"/>
      <c r="AA95" s="507" t="s">
        <v>324</v>
      </c>
      <c r="AB95" s="2"/>
      <c r="AC95" s="2"/>
    </row>
    <row r="96" spans="1:29" ht="19.5" customHeight="1">
      <c r="A96" s="1268" t="s">
        <v>44</v>
      </c>
      <c r="B96" s="1269"/>
      <c r="C96" s="1211"/>
      <c r="D96" s="371"/>
      <c r="E96" s="361">
        <f>IF(D96="",0,D96/S80)</f>
        <v>0</v>
      </c>
      <c r="F96" s="840"/>
      <c r="G96" s="364"/>
      <c r="H96" s="364"/>
      <c r="I96" s="364"/>
      <c r="J96" s="364"/>
      <c r="K96" s="343"/>
      <c r="L96" s="1166"/>
      <c r="M96" s="1167"/>
      <c r="N96" s="428"/>
      <c r="O96" s="426"/>
      <c r="P96" s="757"/>
      <c r="Q96" s="1170"/>
      <c r="R96" s="1171"/>
      <c r="S96" s="1012">
        <f aca="true" t="shared" si="20" ref="S96:S104">ROUNDDOWN(IF(Q96="",0,P96/Q96*N96)*1.1,0)</f>
        <v>0</v>
      </c>
      <c r="T96" s="1299"/>
      <c r="U96" s="1300"/>
      <c r="V96" s="1014"/>
      <c r="W96" s="1015"/>
      <c r="X96" s="1016"/>
      <c r="Y96" s="1162"/>
      <c r="Z96" s="1163"/>
      <c r="AA96" s="348">
        <f aca="true" t="shared" si="21" ref="AA96:AA103">ROUNDDOWN(IF(Y96="",0,X96/Y96*V96)*1.1,0)</f>
        <v>0</v>
      </c>
      <c r="AB96" s="2"/>
      <c r="AC96" s="2"/>
    </row>
    <row r="97" spans="1:29" ht="19.5" customHeight="1">
      <c r="A97" s="1268" t="s">
        <v>246</v>
      </c>
      <c r="B97" s="1269"/>
      <c r="C97" s="1211"/>
      <c r="D97" s="371"/>
      <c r="E97" s="361">
        <f>IF(D97="",0,D97/S80)</f>
        <v>0</v>
      </c>
      <c r="F97" s="840"/>
      <c r="G97" s="364"/>
      <c r="H97" s="364"/>
      <c r="I97" s="364"/>
      <c r="J97" s="364"/>
      <c r="K97" s="343"/>
      <c r="L97" s="1166"/>
      <c r="M97" s="1167"/>
      <c r="N97" s="428"/>
      <c r="O97" s="426"/>
      <c r="P97" s="757"/>
      <c r="Q97" s="1154"/>
      <c r="R97" s="1155"/>
      <c r="S97" s="1012">
        <f t="shared" si="20"/>
        <v>0</v>
      </c>
      <c r="T97" s="1299"/>
      <c r="U97" s="1300"/>
      <c r="V97" s="1014"/>
      <c r="W97" s="1015"/>
      <c r="X97" s="1016"/>
      <c r="Y97" s="1162"/>
      <c r="Z97" s="1163"/>
      <c r="AA97" s="348">
        <f t="shared" si="21"/>
        <v>0</v>
      </c>
      <c r="AB97" s="2"/>
      <c r="AC97" s="2"/>
    </row>
    <row r="98" spans="1:29" ht="19.5" customHeight="1">
      <c r="A98" s="404"/>
      <c r="B98" s="1210" t="s">
        <v>247</v>
      </c>
      <c r="C98" s="1211"/>
      <c r="D98" s="371"/>
      <c r="E98" s="361">
        <f>IF(D98="",0,D98/S80)</f>
        <v>0</v>
      </c>
      <c r="F98" s="840"/>
      <c r="G98" s="364"/>
      <c r="H98" s="364"/>
      <c r="I98" s="364"/>
      <c r="J98" s="364"/>
      <c r="K98" s="343"/>
      <c r="L98" s="1208"/>
      <c r="M98" s="1295"/>
      <c r="N98" s="769"/>
      <c r="O98" s="429"/>
      <c r="P98" s="165"/>
      <c r="Q98" s="1164"/>
      <c r="R98" s="1165"/>
      <c r="S98" s="1012">
        <f t="shared" si="20"/>
        <v>0</v>
      </c>
      <c r="T98" s="1299"/>
      <c r="U98" s="1300"/>
      <c r="V98" s="1014"/>
      <c r="W98" s="1015"/>
      <c r="X98" s="1016"/>
      <c r="Y98" s="1162"/>
      <c r="Z98" s="1163"/>
      <c r="AA98" s="348">
        <f t="shared" si="21"/>
        <v>0</v>
      </c>
      <c r="AB98" s="2"/>
      <c r="AC98" s="2"/>
    </row>
    <row r="99" spans="1:29" ht="19.5" customHeight="1" thickBot="1">
      <c r="A99" s="523"/>
      <c r="B99" s="1281" t="s">
        <v>248</v>
      </c>
      <c r="C99" s="1282"/>
      <c r="D99" s="526"/>
      <c r="E99" s="527">
        <f>IF(D99="",0,D99/S80)</f>
        <v>0</v>
      </c>
      <c r="F99" s="841"/>
      <c r="G99" s="529"/>
      <c r="H99" s="529"/>
      <c r="I99" s="529"/>
      <c r="J99" s="530"/>
      <c r="K99" s="343" t="s">
        <v>266</v>
      </c>
      <c r="L99" s="1166"/>
      <c r="M99" s="1167"/>
      <c r="N99" s="428"/>
      <c r="O99" s="429"/>
      <c r="P99" s="158"/>
      <c r="Q99" s="1154"/>
      <c r="R99" s="1155"/>
      <c r="S99" s="1012">
        <f t="shared" si="20"/>
        <v>0</v>
      </c>
      <c r="T99" s="1166"/>
      <c r="U99" s="1167"/>
      <c r="V99" s="770"/>
      <c r="W99" s="429"/>
      <c r="X99" s="162"/>
      <c r="Y99" s="1154"/>
      <c r="Z99" s="1155"/>
      <c r="AA99" s="348">
        <f t="shared" si="21"/>
        <v>0</v>
      </c>
      <c r="AB99" s="2"/>
      <c r="AC99" s="2"/>
    </row>
    <row r="100" spans="1:29" ht="19.5" customHeight="1">
      <c r="A100" s="1266" t="s">
        <v>292</v>
      </c>
      <c r="B100" s="1267"/>
      <c r="C100" s="1238"/>
      <c r="D100" s="1237" t="s">
        <v>253</v>
      </c>
      <c r="E100" s="1267"/>
      <c r="F100" s="1267"/>
      <c r="G100" s="1267"/>
      <c r="H100" s="1238"/>
      <c r="I100" s="715" t="s">
        <v>45</v>
      </c>
      <c r="J100" s="716" t="s">
        <v>46</v>
      </c>
      <c r="K100" s="343" t="s">
        <v>267</v>
      </c>
      <c r="L100" s="1166"/>
      <c r="M100" s="1167"/>
      <c r="N100" s="428"/>
      <c r="O100" s="429"/>
      <c r="P100" s="158"/>
      <c r="Q100" s="1154"/>
      <c r="R100" s="1155"/>
      <c r="S100" s="1012">
        <f t="shared" si="20"/>
        <v>0</v>
      </c>
      <c r="T100" s="1166"/>
      <c r="U100" s="1167"/>
      <c r="V100" s="770"/>
      <c r="W100" s="429"/>
      <c r="X100" s="162"/>
      <c r="Y100" s="1154"/>
      <c r="Z100" s="1155"/>
      <c r="AA100" s="348">
        <f t="shared" si="21"/>
        <v>0</v>
      </c>
      <c r="AB100" s="2"/>
      <c r="AC100" s="2"/>
    </row>
    <row r="101" spans="1:29" ht="19.5" customHeight="1">
      <c r="A101" s="1275" t="s">
        <v>250</v>
      </c>
      <c r="B101" s="1276"/>
      <c r="C101" s="406"/>
      <c r="D101" s="380"/>
      <c r="E101" s="381"/>
      <c r="F101" s="381"/>
      <c r="G101" s="381"/>
      <c r="H101" s="382"/>
      <c r="I101" s="383"/>
      <c r="J101" s="380"/>
      <c r="K101" s="343" t="s">
        <v>268</v>
      </c>
      <c r="L101" s="1166"/>
      <c r="M101" s="1167"/>
      <c r="N101" s="428"/>
      <c r="O101" s="429"/>
      <c r="P101" s="158"/>
      <c r="Q101" s="1154"/>
      <c r="R101" s="1155"/>
      <c r="S101" s="1012">
        <f t="shared" si="20"/>
        <v>0</v>
      </c>
      <c r="T101" s="1166"/>
      <c r="U101" s="1167"/>
      <c r="V101" s="770"/>
      <c r="W101" s="429"/>
      <c r="X101" s="162"/>
      <c r="Y101" s="1154"/>
      <c r="Z101" s="1155"/>
      <c r="AA101" s="348">
        <f t="shared" si="21"/>
        <v>0</v>
      </c>
      <c r="AB101" s="2"/>
      <c r="AC101" s="2"/>
    </row>
    <row r="102" spans="1:29" ht="19.5" customHeight="1">
      <c r="A102" s="1266"/>
      <c r="B102" s="1238"/>
      <c r="C102" s="407"/>
      <c r="D102" s="356"/>
      <c r="E102" s="357"/>
      <c r="F102" s="357"/>
      <c r="G102" s="357"/>
      <c r="H102" s="385"/>
      <c r="I102" s="386"/>
      <c r="J102" s="356"/>
      <c r="K102" s="343" t="s">
        <v>254</v>
      </c>
      <c r="L102" s="1299"/>
      <c r="M102" s="1300"/>
      <c r="N102" s="1014"/>
      <c r="O102" s="1015"/>
      <c r="P102" s="1016"/>
      <c r="Q102" s="1162"/>
      <c r="R102" s="1163"/>
      <c r="S102" s="1012">
        <f t="shared" si="20"/>
        <v>0</v>
      </c>
      <c r="T102" s="1166"/>
      <c r="U102" s="1167"/>
      <c r="V102" s="770"/>
      <c r="W102" s="429"/>
      <c r="X102" s="162"/>
      <c r="Y102" s="1154"/>
      <c r="Z102" s="1155"/>
      <c r="AA102" s="348">
        <f t="shared" si="21"/>
        <v>0</v>
      </c>
      <c r="AB102" s="2"/>
      <c r="AC102" s="2"/>
    </row>
    <row r="103" spans="1:29" ht="19.5" customHeight="1" thickBot="1">
      <c r="A103" s="1277" t="s">
        <v>251</v>
      </c>
      <c r="B103" s="1278"/>
      <c r="C103" s="406"/>
      <c r="D103" s="380"/>
      <c r="E103" s="381"/>
      <c r="F103" s="381"/>
      <c r="G103" s="381"/>
      <c r="H103" s="382"/>
      <c r="I103" s="383"/>
      <c r="J103" s="380"/>
      <c r="K103" s="387"/>
      <c r="L103" s="1166"/>
      <c r="M103" s="1167"/>
      <c r="N103" s="428"/>
      <c r="O103" s="426"/>
      <c r="P103" s="158"/>
      <c r="Q103" s="1154"/>
      <c r="R103" s="1155"/>
      <c r="S103" s="1012">
        <f t="shared" si="20"/>
        <v>0</v>
      </c>
      <c r="T103" s="1160"/>
      <c r="U103" s="1161"/>
      <c r="V103" s="771"/>
      <c r="W103" s="429"/>
      <c r="X103" s="163"/>
      <c r="Y103" s="1156"/>
      <c r="Z103" s="1157"/>
      <c r="AA103" s="451">
        <f t="shared" si="21"/>
        <v>0</v>
      </c>
      <c r="AB103" s="2"/>
      <c r="AC103" s="2"/>
    </row>
    <row r="104" spans="1:29" ht="19.5" customHeight="1" thickBot="1" thickTop="1">
      <c r="A104" s="1279"/>
      <c r="B104" s="1280"/>
      <c r="C104" s="408"/>
      <c r="D104" s="389"/>
      <c r="E104" s="390"/>
      <c r="F104" s="390"/>
      <c r="G104" s="390"/>
      <c r="H104" s="391"/>
      <c r="I104" s="392"/>
      <c r="J104" s="389"/>
      <c r="K104" s="393"/>
      <c r="L104" s="1202"/>
      <c r="M104" s="1203"/>
      <c r="N104" s="431"/>
      <c r="O104" s="423"/>
      <c r="P104" s="159"/>
      <c r="Q104" s="1158"/>
      <c r="R104" s="1159"/>
      <c r="S104" s="501">
        <f t="shared" si="20"/>
        <v>0</v>
      </c>
      <c r="T104" s="1256" t="s">
        <v>47</v>
      </c>
      <c r="U104" s="1257"/>
      <c r="V104" s="1258"/>
      <c r="W104" s="1258"/>
      <c r="X104" s="1258"/>
      <c r="Y104" s="1258"/>
      <c r="Z104" s="1259"/>
      <c r="AA104" s="394">
        <f>SUM(AA96:AA103,S96:S104)</f>
        <v>0</v>
      </c>
      <c r="AB104" s="2"/>
      <c r="AC104" s="2"/>
    </row>
    <row r="105" spans="1:29" ht="19.5" customHeight="1">
      <c r="A105" s="409"/>
      <c r="B105" s="409"/>
      <c r="C105" s="409"/>
      <c r="D105" s="409"/>
      <c r="E105" s="409"/>
      <c r="F105" s="409"/>
      <c r="G105" s="409"/>
      <c r="H105" s="409"/>
      <c r="I105" s="409"/>
      <c r="J105" s="409"/>
      <c r="K105" s="409"/>
      <c r="L105" s="409"/>
      <c r="M105" s="1007" t="s">
        <v>462</v>
      </c>
      <c r="N105" s="702"/>
      <c r="O105" s="409"/>
      <c r="P105" s="409"/>
      <c r="Q105" s="409"/>
      <c r="R105" s="409"/>
      <c r="S105" s="409"/>
      <c r="T105" s="409"/>
      <c r="U105" s="409"/>
      <c r="V105" s="409"/>
      <c r="W105" s="409"/>
      <c r="X105" s="409"/>
      <c r="Y105" s="409"/>
      <c r="Z105" s="409"/>
      <c r="AA105" s="409"/>
      <c r="AB105" s="2"/>
      <c r="AC105" s="2"/>
    </row>
    <row r="106" spans="1:29" ht="17.25">
      <c r="A106" s="38"/>
      <c r="B106" s="35"/>
      <c r="C106" s="26"/>
      <c r="D106" s="30"/>
      <c r="E106" s="30"/>
      <c r="F106" s="30"/>
      <c r="G106" s="30"/>
      <c r="H106" s="30"/>
      <c r="I106" s="30"/>
      <c r="J106" s="30"/>
      <c r="K106" s="30"/>
      <c r="L106" s="38"/>
      <c r="M106" s="38"/>
      <c r="N106" s="38"/>
      <c r="O106" s="38"/>
      <c r="P106" s="38"/>
      <c r="Q106" s="38"/>
      <c r="R106" s="36"/>
      <c r="S106" s="38"/>
      <c r="T106" s="38"/>
      <c r="U106" s="38"/>
      <c r="V106" s="38"/>
      <c r="W106" s="38"/>
      <c r="X106" s="38"/>
      <c r="Y106" s="38"/>
      <c r="Z106" s="38"/>
      <c r="AA106" s="38"/>
      <c r="AB106" s="2"/>
      <c r="AC106" s="2"/>
    </row>
    <row r="107" spans="1:29" ht="13.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2"/>
      <c r="AC107" s="2"/>
    </row>
    <row r="108" spans="1:29" ht="17.25">
      <c r="A108" s="20"/>
      <c r="B108" s="3"/>
      <c r="C108" s="3"/>
      <c r="D108" s="36"/>
      <c r="E108" s="37"/>
      <c r="F108" s="37"/>
      <c r="G108" s="20"/>
      <c r="H108" s="3"/>
      <c r="I108" s="3"/>
      <c r="J108" s="3"/>
      <c r="K108" s="36"/>
      <c r="L108" s="38"/>
      <c r="M108" s="38"/>
      <c r="N108" s="38"/>
      <c r="O108" s="38"/>
      <c r="P108" s="38"/>
      <c r="Q108" s="38"/>
      <c r="R108" s="38"/>
      <c r="S108" s="38"/>
      <c r="T108" s="38"/>
      <c r="U108" s="38"/>
      <c r="V108" s="38"/>
      <c r="W108" s="38"/>
      <c r="X108" s="39"/>
      <c r="Y108" s="3"/>
      <c r="Z108" s="21"/>
      <c r="AA108" s="21"/>
      <c r="AB108" s="2"/>
      <c r="AC108" s="2"/>
    </row>
    <row r="109" spans="1:29" ht="13.5">
      <c r="A109" s="3"/>
      <c r="B109" s="3"/>
      <c r="C109" s="3"/>
      <c r="D109" s="36"/>
      <c r="E109" s="40"/>
      <c r="F109" s="40"/>
      <c r="G109" s="3"/>
      <c r="H109" s="3"/>
      <c r="I109" s="3"/>
      <c r="J109" s="3"/>
      <c r="K109" s="36"/>
      <c r="L109" s="36"/>
      <c r="M109" s="36"/>
      <c r="N109" s="36"/>
      <c r="O109" s="36"/>
      <c r="P109" s="36"/>
      <c r="Q109" s="36"/>
      <c r="R109" s="38"/>
      <c r="S109" s="38"/>
      <c r="T109" s="38"/>
      <c r="U109" s="38"/>
      <c r="V109" s="38"/>
      <c r="W109" s="38"/>
      <c r="X109" s="36"/>
      <c r="Y109" s="41"/>
      <c r="Z109" s="36"/>
      <c r="AA109" s="42"/>
      <c r="AB109" s="2"/>
      <c r="AC109" s="2"/>
    </row>
    <row r="110" spans="1:29" ht="13.5">
      <c r="A110" s="3"/>
      <c r="B110" s="3"/>
      <c r="C110" s="3"/>
      <c r="D110" s="36"/>
      <c r="E110" s="40"/>
      <c r="F110" s="40"/>
      <c r="G110" s="3"/>
      <c r="H110" s="3"/>
      <c r="I110" s="3"/>
      <c r="J110" s="3"/>
      <c r="K110" s="36"/>
      <c r="L110" s="22"/>
      <c r="M110" s="22"/>
      <c r="N110" s="39"/>
      <c r="O110" s="41"/>
      <c r="P110" s="39"/>
      <c r="Q110" s="23"/>
      <c r="R110" s="23"/>
      <c r="S110" s="24"/>
      <c r="T110" s="21"/>
      <c r="U110" s="39"/>
      <c r="V110" s="39"/>
      <c r="W110" s="39"/>
      <c r="X110" s="36"/>
      <c r="Y110" s="41"/>
      <c r="Z110" s="36"/>
      <c r="AA110" s="42"/>
      <c r="AB110" s="2"/>
      <c r="AC110" s="2"/>
    </row>
    <row r="111" spans="1:29" ht="13.5">
      <c r="A111" s="3"/>
      <c r="B111" s="3"/>
      <c r="C111" s="3"/>
      <c r="D111" s="11"/>
      <c r="E111" s="4"/>
      <c r="F111" s="4"/>
      <c r="G111" s="38"/>
      <c r="H111" s="38"/>
      <c r="I111" s="38"/>
      <c r="J111" s="38"/>
      <c r="K111" s="36"/>
      <c r="L111" s="3"/>
      <c r="M111" s="3"/>
      <c r="N111" s="3"/>
      <c r="O111" s="3"/>
      <c r="P111" s="3"/>
      <c r="Q111" s="3"/>
      <c r="R111" s="3"/>
      <c r="S111" s="3"/>
      <c r="T111" s="3"/>
      <c r="U111" s="3"/>
      <c r="V111" s="3"/>
      <c r="W111" s="38"/>
      <c r="X111" s="36"/>
      <c r="Y111" s="41"/>
      <c r="Z111" s="36"/>
      <c r="AA111" s="42"/>
      <c r="AB111" s="2"/>
      <c r="AC111" s="2"/>
    </row>
    <row r="112" spans="1:29" ht="13.5">
      <c r="A112" s="36"/>
      <c r="B112" s="3"/>
      <c r="C112" s="3"/>
      <c r="D112" s="9"/>
      <c r="E112" s="4"/>
      <c r="F112" s="5"/>
      <c r="G112" s="43"/>
      <c r="H112" s="43"/>
      <c r="I112" s="43"/>
      <c r="J112" s="43"/>
      <c r="K112" s="36"/>
      <c r="L112" s="6"/>
      <c r="M112" s="8"/>
      <c r="N112" s="9"/>
      <c r="O112" s="8"/>
      <c r="P112" s="11"/>
      <c r="Q112" s="11"/>
      <c r="R112" s="7"/>
      <c r="S112" s="8"/>
      <c r="T112" s="9"/>
      <c r="U112" s="11"/>
      <c r="V112" s="11"/>
      <c r="W112" s="38"/>
      <c r="X112" s="3"/>
      <c r="Y112" s="3"/>
      <c r="Z112" s="3"/>
      <c r="AA112" s="42"/>
      <c r="AB112" s="2"/>
      <c r="AC112" s="2"/>
    </row>
    <row r="113" spans="1:29" ht="13.5">
      <c r="A113" s="36"/>
      <c r="B113" s="3"/>
      <c r="C113" s="3"/>
      <c r="D113" s="11"/>
      <c r="E113" s="4"/>
      <c r="F113" s="5"/>
      <c r="G113" s="36"/>
      <c r="H113" s="38"/>
      <c r="I113" s="38"/>
      <c r="J113" s="38"/>
      <c r="K113" s="36"/>
      <c r="L113" s="6"/>
      <c r="M113" s="8"/>
      <c r="N113" s="9"/>
      <c r="O113" s="8"/>
      <c r="P113" s="11"/>
      <c r="Q113" s="11"/>
      <c r="R113" s="7"/>
      <c r="S113" s="8"/>
      <c r="T113" s="9"/>
      <c r="U113" s="11"/>
      <c r="V113" s="11"/>
      <c r="W113" s="38"/>
      <c r="X113" s="25"/>
      <c r="Y113" s="26"/>
      <c r="Z113" s="41"/>
      <c r="AA113" s="42"/>
      <c r="AB113" s="2"/>
      <c r="AC113" s="2"/>
    </row>
    <row r="114" spans="1:29" ht="13.5">
      <c r="A114" s="36"/>
      <c r="B114" s="3"/>
      <c r="C114" s="3"/>
      <c r="D114" s="11"/>
      <c r="E114" s="4"/>
      <c r="F114" s="5"/>
      <c r="G114" s="36"/>
      <c r="H114" s="38"/>
      <c r="I114" s="38"/>
      <c r="J114" s="38"/>
      <c r="K114" s="36"/>
      <c r="L114" s="6"/>
      <c r="M114" s="8"/>
      <c r="N114" s="9"/>
      <c r="O114" s="8"/>
      <c r="P114" s="11"/>
      <c r="Q114" s="11"/>
      <c r="R114" s="7"/>
      <c r="S114" s="8"/>
      <c r="T114" s="9"/>
      <c r="U114" s="11"/>
      <c r="V114" s="11"/>
      <c r="W114" s="38"/>
      <c r="X114" s="18"/>
      <c r="Y114" s="18"/>
      <c r="Z114" s="41"/>
      <c r="AA114" s="10"/>
      <c r="AB114" s="2"/>
      <c r="AC114" s="2"/>
    </row>
    <row r="115" spans="1:29" ht="13.5">
      <c r="A115" s="36"/>
      <c r="B115" s="3"/>
      <c r="C115" s="3"/>
      <c r="D115" s="8"/>
      <c r="E115" s="4"/>
      <c r="F115" s="5"/>
      <c r="G115" s="43"/>
      <c r="H115" s="43"/>
      <c r="I115" s="43"/>
      <c r="J115" s="43"/>
      <c r="K115" s="36"/>
      <c r="L115" s="6"/>
      <c r="M115" s="8"/>
      <c r="N115" s="9"/>
      <c r="O115" s="8"/>
      <c r="P115" s="11"/>
      <c r="Q115" s="11"/>
      <c r="R115" s="44"/>
      <c r="S115" s="11"/>
      <c r="T115" s="12"/>
      <c r="U115" s="11"/>
      <c r="V115" s="11"/>
      <c r="W115" s="38"/>
      <c r="X115" s="38"/>
      <c r="Y115" s="38"/>
      <c r="Z115" s="38"/>
      <c r="AA115" s="38"/>
      <c r="AB115" s="2"/>
      <c r="AC115" s="2"/>
    </row>
    <row r="116" spans="1:29" ht="13.5">
      <c r="A116" s="36"/>
      <c r="B116" s="3"/>
      <c r="C116" s="3"/>
      <c r="D116" s="11"/>
      <c r="E116" s="4"/>
      <c r="F116" s="5"/>
      <c r="G116" s="36"/>
      <c r="H116" s="38"/>
      <c r="I116" s="38"/>
      <c r="J116" s="38"/>
      <c r="K116" s="36"/>
      <c r="L116" s="3"/>
      <c r="M116" s="21"/>
      <c r="N116" s="3"/>
      <c r="O116" s="21"/>
      <c r="P116" s="13"/>
      <c r="Q116" s="3"/>
      <c r="R116" s="14"/>
      <c r="S116" s="3"/>
      <c r="T116" s="3"/>
      <c r="U116" s="21"/>
      <c r="V116" s="3"/>
      <c r="W116" s="21"/>
      <c r="X116" s="13"/>
      <c r="Y116" s="3"/>
      <c r="Z116" s="14"/>
      <c r="AA116" s="3"/>
      <c r="AB116" s="2"/>
      <c r="AC116" s="2"/>
    </row>
    <row r="117" spans="1:29" ht="13.5">
      <c r="A117" s="36"/>
      <c r="B117" s="3"/>
      <c r="C117" s="3"/>
      <c r="D117" s="9"/>
      <c r="E117" s="4"/>
      <c r="F117" s="5"/>
      <c r="G117" s="43"/>
      <c r="H117" s="43"/>
      <c r="I117" s="43"/>
      <c r="J117" s="43"/>
      <c r="K117" s="36"/>
      <c r="L117" s="16"/>
      <c r="M117" s="21"/>
      <c r="N117" s="45"/>
      <c r="O117" s="46"/>
      <c r="P117" s="45"/>
      <c r="Q117" s="45"/>
      <c r="R117" s="46"/>
      <c r="S117" s="15"/>
      <c r="T117" s="27"/>
      <c r="U117" s="28"/>
      <c r="V117" s="8"/>
      <c r="W117" s="46"/>
      <c r="X117" s="8"/>
      <c r="Y117" s="8"/>
      <c r="Z117" s="46"/>
      <c r="AA117" s="10"/>
      <c r="AB117" s="2"/>
      <c r="AC117" s="2"/>
    </row>
    <row r="118" spans="1:29" ht="13.5">
      <c r="A118" s="36"/>
      <c r="B118" s="3"/>
      <c r="C118" s="3"/>
      <c r="D118" s="9"/>
      <c r="E118" s="4"/>
      <c r="F118" s="5"/>
      <c r="G118" s="43"/>
      <c r="H118" s="43"/>
      <c r="I118" s="43"/>
      <c r="J118" s="43"/>
      <c r="K118" s="36"/>
      <c r="L118" s="16"/>
      <c r="M118" s="21"/>
      <c r="N118" s="45"/>
      <c r="O118" s="46"/>
      <c r="P118" s="45"/>
      <c r="Q118" s="45"/>
      <c r="R118" s="46"/>
      <c r="S118" s="15"/>
      <c r="T118" s="16"/>
      <c r="U118" s="21"/>
      <c r="V118" s="8"/>
      <c r="W118" s="46"/>
      <c r="X118" s="8"/>
      <c r="Y118" s="8"/>
      <c r="Z118" s="46"/>
      <c r="AA118" s="10"/>
      <c r="AB118" s="2"/>
      <c r="AC118" s="2"/>
    </row>
    <row r="119" spans="1:29" ht="13.5">
      <c r="A119" s="36"/>
      <c r="B119" s="36"/>
      <c r="C119" s="3"/>
      <c r="D119" s="9"/>
      <c r="E119" s="4"/>
      <c r="F119" s="5"/>
      <c r="G119" s="43"/>
      <c r="H119" s="43"/>
      <c r="I119" s="43"/>
      <c r="J119" s="43"/>
      <c r="K119" s="36"/>
      <c r="L119" s="16"/>
      <c r="M119" s="21"/>
      <c r="N119" s="45"/>
      <c r="O119" s="46"/>
      <c r="P119" s="45"/>
      <c r="Q119" s="45"/>
      <c r="R119" s="46"/>
      <c r="S119" s="15"/>
      <c r="T119" s="16"/>
      <c r="U119" s="16"/>
      <c r="V119" s="8"/>
      <c r="W119" s="46"/>
      <c r="X119" s="8"/>
      <c r="Y119" s="8"/>
      <c r="Z119" s="46"/>
      <c r="AA119" s="10"/>
      <c r="AB119" s="2"/>
      <c r="AC119" s="2"/>
    </row>
    <row r="120" spans="1:29" ht="13.5">
      <c r="A120" s="36"/>
      <c r="B120" s="36"/>
      <c r="C120" s="3"/>
      <c r="D120" s="9"/>
      <c r="E120" s="4"/>
      <c r="F120" s="5"/>
      <c r="G120" s="43"/>
      <c r="H120" s="43"/>
      <c r="I120" s="43"/>
      <c r="J120" s="43"/>
      <c r="K120" s="38"/>
      <c r="L120" s="16"/>
      <c r="M120" s="16"/>
      <c r="N120" s="45"/>
      <c r="O120" s="46"/>
      <c r="P120" s="45"/>
      <c r="Q120" s="45"/>
      <c r="R120" s="17"/>
      <c r="S120" s="15"/>
      <c r="T120" s="47"/>
      <c r="U120" s="44"/>
      <c r="V120" s="8"/>
      <c r="W120" s="46"/>
      <c r="X120" s="8"/>
      <c r="Y120" s="8"/>
      <c r="Z120" s="46"/>
      <c r="AA120" s="11"/>
      <c r="AB120" s="2"/>
      <c r="AC120" s="2"/>
    </row>
    <row r="121" spans="1:29" ht="13.5">
      <c r="A121" s="36"/>
      <c r="B121" s="36"/>
      <c r="C121" s="3"/>
      <c r="D121" s="9"/>
      <c r="E121" s="4"/>
      <c r="F121" s="5"/>
      <c r="G121" s="43"/>
      <c r="H121" s="43"/>
      <c r="I121" s="43"/>
      <c r="J121" s="43"/>
      <c r="K121" s="36"/>
      <c r="L121" s="16"/>
      <c r="M121" s="21"/>
      <c r="N121" s="45"/>
      <c r="O121" s="46"/>
      <c r="P121" s="45"/>
      <c r="Q121" s="45"/>
      <c r="R121" s="46"/>
      <c r="S121" s="15"/>
      <c r="T121" s="29"/>
      <c r="U121" s="30"/>
      <c r="V121" s="8"/>
      <c r="W121" s="46"/>
      <c r="X121" s="8"/>
      <c r="Y121" s="8"/>
      <c r="Z121" s="46"/>
      <c r="AA121" s="10"/>
      <c r="AB121" s="2"/>
      <c r="AC121" s="2"/>
    </row>
    <row r="122" spans="1:29" ht="13.5">
      <c r="A122" s="36"/>
      <c r="B122" s="18"/>
      <c r="C122" s="3"/>
      <c r="D122" s="9"/>
      <c r="E122" s="4"/>
      <c r="F122" s="5"/>
      <c r="G122" s="43"/>
      <c r="H122" s="43"/>
      <c r="I122" s="43"/>
      <c r="J122" s="43"/>
      <c r="K122" s="36"/>
      <c r="L122" s="16"/>
      <c r="M122" s="21"/>
      <c r="N122" s="45"/>
      <c r="O122" s="46"/>
      <c r="P122" s="45"/>
      <c r="Q122" s="45"/>
      <c r="R122" s="46"/>
      <c r="S122" s="15"/>
      <c r="T122" s="27"/>
      <c r="U122" s="28"/>
      <c r="V122" s="8"/>
      <c r="W122" s="46"/>
      <c r="X122" s="8"/>
      <c r="Y122" s="8"/>
      <c r="Z122" s="46"/>
      <c r="AA122" s="10"/>
      <c r="AB122" s="2"/>
      <c r="AC122" s="2"/>
    </row>
    <row r="123" spans="1:29" ht="13.5">
      <c r="A123" s="36"/>
      <c r="B123" s="3"/>
      <c r="C123" s="3"/>
      <c r="D123" s="9"/>
      <c r="E123" s="4"/>
      <c r="F123" s="5"/>
      <c r="G123" s="43"/>
      <c r="H123" s="43"/>
      <c r="I123" s="43"/>
      <c r="J123" s="43"/>
      <c r="K123" s="36"/>
      <c r="L123" s="16"/>
      <c r="M123" s="16"/>
      <c r="N123" s="45"/>
      <c r="O123" s="46"/>
      <c r="P123" s="45"/>
      <c r="Q123" s="45"/>
      <c r="R123" s="46"/>
      <c r="S123" s="15"/>
      <c r="T123" s="16"/>
      <c r="U123" s="21"/>
      <c r="V123" s="8"/>
      <c r="W123" s="46"/>
      <c r="X123" s="8"/>
      <c r="Y123" s="8"/>
      <c r="Z123" s="46"/>
      <c r="AA123" s="10"/>
      <c r="AB123" s="2"/>
      <c r="AC123" s="2"/>
    </row>
    <row r="124" spans="1:29" ht="13.5">
      <c r="A124" s="36"/>
      <c r="B124" s="3"/>
      <c r="C124" s="3"/>
      <c r="D124" s="9"/>
      <c r="E124" s="4"/>
      <c r="F124" s="5"/>
      <c r="G124" s="43"/>
      <c r="H124" s="43"/>
      <c r="I124" s="43"/>
      <c r="J124" s="43"/>
      <c r="K124" s="36"/>
      <c r="L124" s="31"/>
      <c r="M124" s="31"/>
      <c r="N124" s="45"/>
      <c r="O124" s="46"/>
      <c r="P124" s="45"/>
      <c r="Q124" s="45"/>
      <c r="R124" s="46"/>
      <c r="S124" s="15"/>
      <c r="T124" s="27"/>
      <c r="U124" s="28"/>
      <c r="V124" s="8"/>
      <c r="W124" s="46"/>
      <c r="X124" s="8"/>
      <c r="Y124" s="8"/>
      <c r="Z124" s="46"/>
      <c r="AA124" s="10"/>
      <c r="AB124" s="2"/>
      <c r="AC124" s="2"/>
    </row>
    <row r="125" spans="1:29" ht="13.5">
      <c r="A125" s="36"/>
      <c r="B125" s="36"/>
      <c r="C125" s="18"/>
      <c r="D125" s="11"/>
      <c r="E125" s="4"/>
      <c r="F125" s="5"/>
      <c r="G125" s="36"/>
      <c r="H125" s="38"/>
      <c r="I125" s="38"/>
      <c r="J125" s="38"/>
      <c r="K125" s="36"/>
      <c r="L125" s="16"/>
      <c r="M125" s="16"/>
      <c r="N125" s="45"/>
      <c r="O125" s="46"/>
      <c r="P125" s="45"/>
      <c r="Q125" s="45"/>
      <c r="R125" s="46"/>
      <c r="S125" s="15"/>
      <c r="T125" s="16"/>
      <c r="U125" s="21"/>
      <c r="V125" s="8"/>
      <c r="W125" s="46"/>
      <c r="X125" s="8"/>
      <c r="Y125" s="8"/>
      <c r="Z125" s="46"/>
      <c r="AA125" s="10"/>
      <c r="AB125" s="2"/>
      <c r="AC125" s="2"/>
    </row>
    <row r="126" spans="1:29" ht="13.5">
      <c r="A126" s="36"/>
      <c r="B126" s="36"/>
      <c r="C126" s="18"/>
      <c r="D126" s="11"/>
      <c r="E126" s="4"/>
      <c r="F126" s="5"/>
      <c r="G126" s="36"/>
      <c r="H126" s="38"/>
      <c r="I126" s="38"/>
      <c r="J126" s="38"/>
      <c r="K126" s="36"/>
      <c r="L126" s="32"/>
      <c r="M126" s="32"/>
      <c r="N126" s="45"/>
      <c r="O126" s="46"/>
      <c r="P126" s="45"/>
      <c r="Q126" s="45"/>
      <c r="R126" s="46"/>
      <c r="S126" s="15"/>
      <c r="T126" s="16"/>
      <c r="U126" s="21"/>
      <c r="V126" s="8"/>
      <c r="W126" s="46"/>
      <c r="X126" s="8"/>
      <c r="Y126" s="8"/>
      <c r="Z126" s="46"/>
      <c r="AA126" s="10"/>
      <c r="AB126" s="2"/>
      <c r="AC126" s="2"/>
    </row>
    <row r="127" spans="1:29" ht="13.5">
      <c r="A127" s="36"/>
      <c r="B127" s="36"/>
      <c r="C127" s="18"/>
      <c r="D127" s="11"/>
      <c r="E127" s="4"/>
      <c r="F127" s="5"/>
      <c r="G127" s="43"/>
      <c r="H127" s="43"/>
      <c r="I127" s="43"/>
      <c r="J127" s="43"/>
      <c r="K127" s="36"/>
      <c r="L127" s="16"/>
      <c r="M127" s="16"/>
      <c r="N127" s="45"/>
      <c r="O127" s="46"/>
      <c r="P127" s="45"/>
      <c r="Q127" s="45"/>
      <c r="R127" s="46"/>
      <c r="S127" s="15"/>
      <c r="T127" s="27"/>
      <c r="U127" s="28"/>
      <c r="V127" s="8"/>
      <c r="W127" s="46"/>
      <c r="X127" s="8"/>
      <c r="Y127" s="8"/>
      <c r="Z127" s="46"/>
      <c r="AA127" s="10"/>
      <c r="AB127" s="2"/>
      <c r="AC127" s="2"/>
    </row>
    <row r="128" spans="1:29" ht="13.5">
      <c r="A128" s="36"/>
      <c r="B128" s="3"/>
      <c r="C128" s="3"/>
      <c r="D128" s="11"/>
      <c r="E128" s="4"/>
      <c r="F128" s="5"/>
      <c r="G128" s="43"/>
      <c r="H128" s="43"/>
      <c r="I128" s="43"/>
      <c r="J128" s="43"/>
      <c r="K128" s="38"/>
      <c r="L128" s="16"/>
      <c r="M128" s="16"/>
      <c r="N128" s="45"/>
      <c r="O128" s="46"/>
      <c r="P128" s="45"/>
      <c r="Q128" s="45"/>
      <c r="R128" s="46"/>
      <c r="S128" s="15"/>
      <c r="T128" s="16"/>
      <c r="U128" s="21"/>
      <c r="V128" s="8"/>
      <c r="W128" s="46"/>
      <c r="X128" s="8"/>
      <c r="Y128" s="8"/>
      <c r="Z128" s="46"/>
      <c r="AA128" s="10"/>
      <c r="AB128" s="2"/>
      <c r="AC128" s="2"/>
    </row>
    <row r="129" spans="1:29" ht="13.5">
      <c r="A129" s="3"/>
      <c r="B129" s="3"/>
      <c r="C129" s="3"/>
      <c r="D129" s="12"/>
      <c r="E129" s="4"/>
      <c r="F129" s="5"/>
      <c r="G129" s="19"/>
      <c r="H129" s="48"/>
      <c r="I129" s="43"/>
      <c r="J129" s="43"/>
      <c r="K129" s="38"/>
      <c r="L129" s="31"/>
      <c r="M129" s="31"/>
      <c r="N129" s="45"/>
      <c r="O129" s="46"/>
      <c r="P129" s="45"/>
      <c r="Q129" s="45"/>
      <c r="R129" s="46"/>
      <c r="S129" s="15"/>
      <c r="T129" s="47"/>
      <c r="U129" s="47"/>
      <c r="V129" s="8"/>
      <c r="W129" s="46"/>
      <c r="X129" s="8"/>
      <c r="Y129" s="8"/>
      <c r="Z129" s="46"/>
      <c r="AA129" s="11"/>
      <c r="AB129" s="2"/>
      <c r="AC129" s="2"/>
    </row>
    <row r="130" spans="1:29" ht="13.5">
      <c r="A130" s="3"/>
      <c r="B130" s="3"/>
      <c r="C130" s="3"/>
      <c r="D130" s="9"/>
      <c r="E130" s="4"/>
      <c r="F130" s="4"/>
      <c r="G130" s="43"/>
      <c r="H130" s="43"/>
      <c r="I130" s="43"/>
      <c r="J130" s="43"/>
      <c r="K130" s="38"/>
      <c r="L130" s="16"/>
      <c r="M130" s="16"/>
      <c r="N130" s="45"/>
      <c r="O130" s="46"/>
      <c r="P130" s="45"/>
      <c r="Q130" s="45"/>
      <c r="R130" s="46"/>
      <c r="S130" s="15"/>
      <c r="T130" s="32"/>
      <c r="U130" s="32"/>
      <c r="V130" s="8"/>
      <c r="W130" s="46"/>
      <c r="X130" s="8"/>
      <c r="Y130" s="8"/>
      <c r="Z130" s="46"/>
      <c r="AA130" s="10"/>
      <c r="AB130" s="2"/>
      <c r="AC130" s="2"/>
    </row>
    <row r="131" spans="1:29" ht="13.5">
      <c r="A131" s="3"/>
      <c r="B131" s="3"/>
      <c r="C131" s="3"/>
      <c r="D131" s="9"/>
      <c r="E131" s="4"/>
      <c r="F131" s="4"/>
      <c r="G131" s="43"/>
      <c r="H131" s="43"/>
      <c r="I131" s="43"/>
      <c r="J131" s="43"/>
      <c r="K131" s="38"/>
      <c r="L131" s="33"/>
      <c r="M131" s="33"/>
      <c r="N131" s="45"/>
      <c r="O131" s="46"/>
      <c r="P131" s="45"/>
      <c r="Q131" s="45"/>
      <c r="R131" s="46"/>
      <c r="S131" s="15"/>
      <c r="T131" s="16"/>
      <c r="U131" s="16"/>
      <c r="V131" s="8"/>
      <c r="W131" s="46"/>
      <c r="X131" s="8"/>
      <c r="Y131" s="8"/>
      <c r="Z131" s="46"/>
      <c r="AA131" s="10"/>
      <c r="AB131" s="2"/>
      <c r="AC131" s="2"/>
    </row>
    <row r="132" spans="1:29" ht="13.5">
      <c r="A132" s="34"/>
      <c r="B132" s="34"/>
      <c r="C132" s="34"/>
      <c r="D132" s="9"/>
      <c r="E132" s="4"/>
      <c r="F132" s="4"/>
      <c r="G132" s="43"/>
      <c r="H132" s="43"/>
      <c r="I132" s="43"/>
      <c r="J132" s="43"/>
      <c r="K132" s="38"/>
      <c r="L132" s="27"/>
      <c r="M132" s="27"/>
      <c r="N132" s="45"/>
      <c r="O132" s="46"/>
      <c r="P132" s="45"/>
      <c r="Q132" s="46"/>
      <c r="R132" s="46"/>
      <c r="S132" s="15"/>
      <c r="T132" s="16"/>
      <c r="U132" s="16"/>
      <c r="V132" s="8"/>
      <c r="W132" s="46"/>
      <c r="X132" s="8"/>
      <c r="Y132" s="8"/>
      <c r="Z132" s="46"/>
      <c r="AA132" s="10"/>
      <c r="AB132" s="2"/>
      <c r="AC132" s="2"/>
    </row>
    <row r="133" spans="1:29" ht="13.5">
      <c r="A133" s="36"/>
      <c r="B133" s="3"/>
      <c r="C133" s="3"/>
      <c r="D133" s="9"/>
      <c r="E133" s="4"/>
      <c r="F133" s="4"/>
      <c r="G133" s="43"/>
      <c r="H133" s="43"/>
      <c r="I133" s="43"/>
      <c r="J133" s="43"/>
      <c r="K133" s="36"/>
      <c r="L133" s="27"/>
      <c r="M133" s="27"/>
      <c r="N133" s="45"/>
      <c r="O133" s="46"/>
      <c r="P133" s="45"/>
      <c r="Q133" s="45"/>
      <c r="R133" s="46"/>
      <c r="S133" s="15"/>
      <c r="T133" s="16"/>
      <c r="U133" s="16"/>
      <c r="V133" s="8"/>
      <c r="W133" s="46"/>
      <c r="X133" s="8"/>
      <c r="Y133" s="8"/>
      <c r="Z133" s="46"/>
      <c r="AA133" s="10"/>
      <c r="AB133" s="2"/>
      <c r="AC133" s="2"/>
    </row>
    <row r="134" spans="1:29" ht="13.5">
      <c r="A134" s="36"/>
      <c r="B134" s="3"/>
      <c r="C134" s="3"/>
      <c r="D134" s="9"/>
      <c r="E134" s="4"/>
      <c r="F134" s="4"/>
      <c r="G134" s="43"/>
      <c r="H134" s="43"/>
      <c r="I134" s="43"/>
      <c r="J134" s="43"/>
      <c r="K134" s="36"/>
      <c r="L134" s="27"/>
      <c r="M134" s="27"/>
      <c r="N134" s="45"/>
      <c r="O134" s="46"/>
      <c r="P134" s="45"/>
      <c r="Q134" s="45"/>
      <c r="R134" s="46"/>
      <c r="S134" s="15"/>
      <c r="T134" s="16"/>
      <c r="U134" s="16"/>
      <c r="V134" s="8"/>
      <c r="W134" s="46"/>
      <c r="X134" s="8"/>
      <c r="Y134" s="8"/>
      <c r="Z134" s="46"/>
      <c r="AA134" s="10"/>
      <c r="AB134" s="2"/>
      <c r="AC134" s="2"/>
    </row>
    <row r="135" spans="1:29" ht="13.5">
      <c r="A135" s="3"/>
      <c r="B135" s="3"/>
      <c r="C135" s="3"/>
      <c r="D135" s="3"/>
      <c r="E135" s="3"/>
      <c r="F135" s="3"/>
      <c r="G135" s="3"/>
      <c r="H135" s="3"/>
      <c r="I135" s="36"/>
      <c r="J135" s="36"/>
      <c r="K135" s="36"/>
      <c r="L135" s="16"/>
      <c r="M135" s="16"/>
      <c r="N135" s="45"/>
      <c r="O135" s="46"/>
      <c r="P135" s="45"/>
      <c r="Q135" s="45"/>
      <c r="R135" s="46"/>
      <c r="S135" s="15"/>
      <c r="T135" s="16"/>
      <c r="U135" s="16"/>
      <c r="V135" s="8"/>
      <c r="W135" s="46"/>
      <c r="X135" s="8"/>
      <c r="Y135" s="8"/>
      <c r="Z135" s="46"/>
      <c r="AA135" s="10"/>
      <c r="AB135" s="2"/>
      <c r="AC135" s="2"/>
    </row>
    <row r="136" spans="1:29" ht="13.5">
      <c r="A136" s="3"/>
      <c r="B136" s="3"/>
      <c r="C136" s="43"/>
      <c r="D136" s="43"/>
      <c r="E136" s="43"/>
      <c r="F136" s="43"/>
      <c r="G136" s="43"/>
      <c r="H136" s="43"/>
      <c r="I136" s="43"/>
      <c r="J136" s="43"/>
      <c r="K136" s="36"/>
      <c r="L136" s="16"/>
      <c r="M136" s="16"/>
      <c r="N136" s="45"/>
      <c r="O136" s="49"/>
      <c r="P136" s="45"/>
      <c r="Q136" s="45"/>
      <c r="R136" s="49"/>
      <c r="S136" s="15"/>
      <c r="T136" s="16"/>
      <c r="U136" s="16"/>
      <c r="V136" s="8"/>
      <c r="W136" s="46"/>
      <c r="X136" s="8"/>
      <c r="Y136" s="8"/>
      <c r="Z136" s="46"/>
      <c r="AA136" s="10"/>
      <c r="AB136" s="2"/>
      <c r="AC136" s="2"/>
    </row>
    <row r="137" spans="1:29" ht="13.5">
      <c r="A137" s="3"/>
      <c r="B137" s="3"/>
      <c r="C137" s="43"/>
      <c r="D137" s="43"/>
      <c r="E137" s="43"/>
      <c r="F137" s="43"/>
      <c r="G137" s="43"/>
      <c r="H137" s="43"/>
      <c r="I137" s="43"/>
      <c r="J137" s="43"/>
      <c r="K137" s="36"/>
      <c r="L137" s="32"/>
      <c r="M137" s="32"/>
      <c r="N137" s="45"/>
      <c r="O137" s="46"/>
      <c r="P137" s="45"/>
      <c r="Q137" s="45"/>
      <c r="R137" s="46"/>
      <c r="S137" s="15"/>
      <c r="T137" s="16"/>
      <c r="U137" s="16"/>
      <c r="V137" s="8"/>
      <c r="W137" s="46"/>
      <c r="X137" s="8"/>
      <c r="Y137" s="8"/>
      <c r="Z137" s="46"/>
      <c r="AA137" s="10"/>
      <c r="AB137" s="2"/>
      <c r="AC137" s="2"/>
    </row>
    <row r="138" spans="1:29" ht="13.5">
      <c r="A138" s="3"/>
      <c r="B138" s="3"/>
      <c r="C138" s="43"/>
      <c r="D138" s="43"/>
      <c r="E138" s="43"/>
      <c r="F138" s="43"/>
      <c r="G138" s="43"/>
      <c r="H138" s="43"/>
      <c r="I138" s="43"/>
      <c r="J138" s="43"/>
      <c r="K138" s="36"/>
      <c r="L138" s="16"/>
      <c r="M138" s="16"/>
      <c r="N138" s="45"/>
      <c r="O138" s="46"/>
      <c r="P138" s="45"/>
      <c r="Q138" s="45"/>
      <c r="R138" s="46"/>
      <c r="S138" s="15"/>
      <c r="T138" s="32"/>
      <c r="U138" s="32"/>
      <c r="V138" s="8"/>
      <c r="W138" s="46"/>
      <c r="X138" s="8"/>
      <c r="Y138" s="8"/>
      <c r="Z138" s="46"/>
      <c r="AA138" s="10"/>
      <c r="AB138" s="2"/>
      <c r="AC138" s="2"/>
    </row>
    <row r="139" spans="1:29" ht="13.5">
      <c r="A139" s="3"/>
      <c r="B139" s="3"/>
      <c r="C139" s="43"/>
      <c r="D139" s="43"/>
      <c r="E139" s="43"/>
      <c r="F139" s="43"/>
      <c r="G139" s="43"/>
      <c r="H139" s="43"/>
      <c r="I139" s="43"/>
      <c r="J139" s="43"/>
      <c r="K139" s="36"/>
      <c r="L139" s="16"/>
      <c r="M139" s="16"/>
      <c r="N139" s="45"/>
      <c r="O139" s="46"/>
      <c r="P139" s="45"/>
      <c r="Q139" s="45"/>
      <c r="R139" s="46"/>
      <c r="S139" s="15"/>
      <c r="T139" s="50"/>
      <c r="U139" s="51"/>
      <c r="V139" s="44"/>
      <c r="W139" s="44"/>
      <c r="X139" s="39"/>
      <c r="Y139" s="39"/>
      <c r="Z139" s="39"/>
      <c r="AA139" s="11"/>
      <c r="AB139" s="2"/>
      <c r="AC139" s="2"/>
    </row>
    <row r="140" spans="1:29" ht="13.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2"/>
      <c r="AC140" s="2"/>
    </row>
    <row r="141" spans="1:29" ht="13.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2"/>
      <c r="AC141" s="2"/>
    </row>
    <row r="142" spans="1:29" ht="13.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2"/>
      <c r="AC142" s="2"/>
    </row>
    <row r="143" spans="1:29" ht="13.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2"/>
      <c r="AC143" s="2"/>
    </row>
    <row r="144" spans="1:29" ht="13.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2"/>
      <c r="AC144" s="2"/>
    </row>
    <row r="145" spans="1:29" ht="13.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2"/>
      <c r="AC145" s="2"/>
    </row>
    <row r="146" spans="1:29" ht="13.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2"/>
      <c r="AC146" s="2"/>
    </row>
    <row r="147" spans="1:29" ht="13.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2"/>
      <c r="AC147" s="2"/>
    </row>
    <row r="148" spans="1:29" ht="13.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2"/>
      <c r="AC148" s="2"/>
    </row>
    <row r="149" spans="1:29" ht="13.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2"/>
      <c r="AC149" s="2"/>
    </row>
    <row r="150" spans="1:29" ht="13.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2"/>
      <c r="AC150" s="2"/>
    </row>
    <row r="151" spans="1:29" ht="13.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2"/>
      <c r="AC151" s="2"/>
    </row>
    <row r="152" spans="1:29" ht="13.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2"/>
      <c r="AC152" s="2"/>
    </row>
    <row r="153" spans="1:29" ht="13.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2"/>
      <c r="AC153" s="2"/>
    </row>
    <row r="154" spans="1:29" ht="13.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2"/>
      <c r="AC154" s="2"/>
    </row>
    <row r="155" spans="1:29" ht="13.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2"/>
      <c r="AC155" s="2"/>
    </row>
    <row r="156" spans="1:29" ht="13.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2"/>
      <c r="AC156" s="2"/>
    </row>
    <row r="157" spans="1:29" ht="13.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2"/>
      <c r="AC157" s="2"/>
    </row>
    <row r="158" spans="1:29" ht="13.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2"/>
      <c r="AC158" s="2"/>
    </row>
    <row r="159" spans="1:29" ht="13.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2"/>
      <c r="AC159" s="2"/>
    </row>
    <row r="160" spans="1:29" ht="13.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2"/>
      <c r="AC160" s="2"/>
    </row>
    <row r="161" spans="1:29" ht="13.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2"/>
      <c r="AC161" s="2"/>
    </row>
    <row r="162" spans="1:29"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sheetData>
  <sheetProtection/>
  <mergeCells count="396">
    <mergeCell ref="X73:AA73"/>
    <mergeCell ref="X38:AA38"/>
    <mergeCell ref="X3:AA3"/>
    <mergeCell ref="N25:O25"/>
    <mergeCell ref="V25:W25"/>
    <mergeCell ref="N60:O60"/>
    <mergeCell ref="V60:W60"/>
    <mergeCell ref="T34:Z34"/>
    <mergeCell ref="T33:U33"/>
    <mergeCell ref="T48:U48"/>
    <mergeCell ref="N95:O95"/>
    <mergeCell ref="V95:W95"/>
    <mergeCell ref="T95:U95"/>
    <mergeCell ref="T91:U91"/>
    <mergeCell ref="T92:U92"/>
    <mergeCell ref="N81:O81"/>
    <mergeCell ref="A103:B104"/>
    <mergeCell ref="B99:C99"/>
    <mergeCell ref="A97:C97"/>
    <mergeCell ref="B89:C89"/>
    <mergeCell ref="A101:B102"/>
    <mergeCell ref="A100:C100"/>
    <mergeCell ref="B90:B92"/>
    <mergeCell ref="A96:C96"/>
    <mergeCell ref="B93:C93"/>
    <mergeCell ref="D100:H100"/>
    <mergeCell ref="L100:M100"/>
    <mergeCell ref="L89:M89"/>
    <mergeCell ref="L92:M92"/>
    <mergeCell ref="L84:M84"/>
    <mergeCell ref="L85:M85"/>
    <mergeCell ref="G91:J91"/>
    <mergeCell ref="G89:J89"/>
    <mergeCell ref="G90:J90"/>
    <mergeCell ref="L96:M96"/>
    <mergeCell ref="L104:M104"/>
    <mergeCell ref="T104:Z104"/>
    <mergeCell ref="L101:M101"/>
    <mergeCell ref="T101:U101"/>
    <mergeCell ref="L102:M102"/>
    <mergeCell ref="T102:U102"/>
    <mergeCell ref="Q101:R101"/>
    <mergeCell ref="L103:M103"/>
    <mergeCell ref="Y101:Z101"/>
    <mergeCell ref="Q102:R102"/>
    <mergeCell ref="L99:M99"/>
    <mergeCell ref="T99:U99"/>
    <mergeCell ref="L97:M97"/>
    <mergeCell ref="T97:U97"/>
    <mergeCell ref="B98:C98"/>
    <mergeCell ref="L98:M98"/>
    <mergeCell ref="T96:U96"/>
    <mergeCell ref="Q97:R97"/>
    <mergeCell ref="T98:U98"/>
    <mergeCell ref="L93:M93"/>
    <mergeCell ref="T93:U93"/>
    <mergeCell ref="A94:C94"/>
    <mergeCell ref="L94:M94"/>
    <mergeCell ref="T94:Z94"/>
    <mergeCell ref="A95:C95"/>
    <mergeCell ref="L95:M95"/>
    <mergeCell ref="B87:C87"/>
    <mergeCell ref="L86:M86"/>
    <mergeCell ref="T86:U86"/>
    <mergeCell ref="L88:M88"/>
    <mergeCell ref="T88:U88"/>
    <mergeCell ref="T89:U89"/>
    <mergeCell ref="B84:B86"/>
    <mergeCell ref="B88:C88"/>
    <mergeCell ref="T84:U84"/>
    <mergeCell ref="L90:M90"/>
    <mergeCell ref="T90:U90"/>
    <mergeCell ref="L91:M91"/>
    <mergeCell ref="T85:Z85"/>
    <mergeCell ref="L87:M87"/>
    <mergeCell ref="T87:U87"/>
    <mergeCell ref="B82:C82"/>
    <mergeCell ref="L82:M82"/>
    <mergeCell ref="T82:U82"/>
    <mergeCell ref="B81:C81"/>
    <mergeCell ref="K81:K85"/>
    <mergeCell ref="L81:M81"/>
    <mergeCell ref="G82:J82"/>
    <mergeCell ref="B83:C83"/>
    <mergeCell ref="B79:C79"/>
    <mergeCell ref="M79:N79"/>
    <mergeCell ref="P79:Q79"/>
    <mergeCell ref="U79:V79"/>
    <mergeCell ref="L83:M83"/>
    <mergeCell ref="B80:C80"/>
    <mergeCell ref="G83:J83"/>
    <mergeCell ref="G80:J80"/>
    <mergeCell ref="T83:U83"/>
    <mergeCell ref="V81:W81"/>
    <mergeCell ref="M80:N80"/>
    <mergeCell ref="P80:Q80"/>
    <mergeCell ref="U80:V80"/>
    <mergeCell ref="X78:Y78"/>
    <mergeCell ref="X79:Y79"/>
    <mergeCell ref="T81:U81"/>
    <mergeCell ref="P78:Q78"/>
    <mergeCell ref="U78:V78"/>
    <mergeCell ref="B77:C77"/>
    <mergeCell ref="G77:J77"/>
    <mergeCell ref="M77:N77"/>
    <mergeCell ref="P77:Q77"/>
    <mergeCell ref="U77:V77"/>
    <mergeCell ref="X77:Z77"/>
    <mergeCell ref="B78:C78"/>
    <mergeCell ref="M78:N78"/>
    <mergeCell ref="M74:N74"/>
    <mergeCell ref="O74:P74"/>
    <mergeCell ref="Q74:R74"/>
    <mergeCell ref="U76:V76"/>
    <mergeCell ref="A73:C75"/>
    <mergeCell ref="G73:J75"/>
    <mergeCell ref="L75:M75"/>
    <mergeCell ref="A76:C76"/>
    <mergeCell ref="M76:N76"/>
    <mergeCell ref="P76:Q76"/>
    <mergeCell ref="B48:C48"/>
    <mergeCell ref="L48:M48"/>
    <mergeCell ref="L68:M68"/>
    <mergeCell ref="B64:C64"/>
    <mergeCell ref="L64:M64"/>
    <mergeCell ref="G55:J55"/>
    <mergeCell ref="B71:D71"/>
    <mergeCell ref="F71:N71"/>
    <mergeCell ref="X44:Y44"/>
    <mergeCell ref="B45:C45"/>
    <mergeCell ref="M45:N45"/>
    <mergeCell ref="P45:Q45"/>
    <mergeCell ref="U45:V45"/>
    <mergeCell ref="B44:C44"/>
    <mergeCell ref="M44:N44"/>
    <mergeCell ref="P44:Q44"/>
    <mergeCell ref="U44:V44"/>
    <mergeCell ref="L33:M33"/>
    <mergeCell ref="G47:J47"/>
    <mergeCell ref="A68:B69"/>
    <mergeCell ref="A41:C41"/>
    <mergeCell ref="G48:J48"/>
    <mergeCell ref="G45:J45"/>
    <mergeCell ref="G42:J42"/>
    <mergeCell ref="B58:C58"/>
    <mergeCell ref="L58:M58"/>
    <mergeCell ref="L69:M69"/>
    <mergeCell ref="T69:Z69"/>
    <mergeCell ref="A66:B67"/>
    <mergeCell ref="L66:M66"/>
    <mergeCell ref="T66:U66"/>
    <mergeCell ref="L67:M67"/>
    <mergeCell ref="T67:U67"/>
    <mergeCell ref="Q68:R68"/>
    <mergeCell ref="Y68:Z68"/>
    <mergeCell ref="T68:U68"/>
    <mergeCell ref="A65:C65"/>
    <mergeCell ref="D65:H65"/>
    <mergeCell ref="L65:M65"/>
    <mergeCell ref="T65:U65"/>
    <mergeCell ref="A59:C59"/>
    <mergeCell ref="L59:M59"/>
    <mergeCell ref="A60:C60"/>
    <mergeCell ref="A61:C61"/>
    <mergeCell ref="L61:M61"/>
    <mergeCell ref="T61:U61"/>
    <mergeCell ref="B63:C63"/>
    <mergeCell ref="L63:M63"/>
    <mergeCell ref="A62:C62"/>
    <mergeCell ref="L62:M62"/>
    <mergeCell ref="T62:U62"/>
    <mergeCell ref="L56:M56"/>
    <mergeCell ref="T56:U56"/>
    <mergeCell ref="L57:M57"/>
    <mergeCell ref="T57:U57"/>
    <mergeCell ref="L60:M60"/>
    <mergeCell ref="T60:U60"/>
    <mergeCell ref="T59:Z59"/>
    <mergeCell ref="B55:B57"/>
    <mergeCell ref="B53:C53"/>
    <mergeCell ref="L53:M53"/>
    <mergeCell ref="G56:J56"/>
    <mergeCell ref="T53:U53"/>
    <mergeCell ref="B54:C54"/>
    <mergeCell ref="L54:M54"/>
    <mergeCell ref="T54:U54"/>
    <mergeCell ref="G54:J54"/>
    <mergeCell ref="L55:M55"/>
    <mergeCell ref="B52:C52"/>
    <mergeCell ref="L52:M52"/>
    <mergeCell ref="T52:U52"/>
    <mergeCell ref="B49:B51"/>
    <mergeCell ref="L51:M51"/>
    <mergeCell ref="T51:U51"/>
    <mergeCell ref="T50:Z50"/>
    <mergeCell ref="T49:U49"/>
    <mergeCell ref="K46:K50"/>
    <mergeCell ref="L50:M50"/>
    <mergeCell ref="L49:M49"/>
    <mergeCell ref="V46:W46"/>
    <mergeCell ref="B47:C47"/>
    <mergeCell ref="L47:M47"/>
    <mergeCell ref="T47:U47"/>
    <mergeCell ref="B46:C46"/>
    <mergeCell ref="L46:M46"/>
    <mergeCell ref="N46:O46"/>
    <mergeCell ref="T46:U46"/>
    <mergeCell ref="M41:N41"/>
    <mergeCell ref="M39:N39"/>
    <mergeCell ref="X43:Y43"/>
    <mergeCell ref="B42:C42"/>
    <mergeCell ref="M42:N42"/>
    <mergeCell ref="P42:Q42"/>
    <mergeCell ref="U42:V42"/>
    <mergeCell ref="B43:C43"/>
    <mergeCell ref="M43:N43"/>
    <mergeCell ref="P43:Q43"/>
    <mergeCell ref="A33:B34"/>
    <mergeCell ref="B29:C29"/>
    <mergeCell ref="B36:D36"/>
    <mergeCell ref="U41:V41"/>
    <mergeCell ref="A38:C40"/>
    <mergeCell ref="G38:J40"/>
    <mergeCell ref="L40:M40"/>
    <mergeCell ref="Q40:R40"/>
    <mergeCell ref="S40:T40"/>
    <mergeCell ref="P41:Q41"/>
    <mergeCell ref="A30:C30"/>
    <mergeCell ref="D30:H30"/>
    <mergeCell ref="L30:M30"/>
    <mergeCell ref="T30:U30"/>
    <mergeCell ref="A31:B32"/>
    <mergeCell ref="L31:M31"/>
    <mergeCell ref="T31:U31"/>
    <mergeCell ref="T32:U32"/>
    <mergeCell ref="L32:M32"/>
    <mergeCell ref="Q30:R30"/>
    <mergeCell ref="L20:M20"/>
    <mergeCell ref="T20:U20"/>
    <mergeCell ref="T21:U21"/>
    <mergeCell ref="T22:U22"/>
    <mergeCell ref="B28:C28"/>
    <mergeCell ref="L28:M28"/>
    <mergeCell ref="T28:U28"/>
    <mergeCell ref="A24:C24"/>
    <mergeCell ref="L24:M24"/>
    <mergeCell ref="T24:Z24"/>
    <mergeCell ref="A27:C27"/>
    <mergeCell ref="A25:C25"/>
    <mergeCell ref="L25:M25"/>
    <mergeCell ref="L27:M27"/>
    <mergeCell ref="A26:C26"/>
    <mergeCell ref="Q25:R25"/>
    <mergeCell ref="Y25:Z25"/>
    <mergeCell ref="Q26:R26"/>
    <mergeCell ref="Q27:R27"/>
    <mergeCell ref="B18:C18"/>
    <mergeCell ref="L18:M18"/>
    <mergeCell ref="B23:C23"/>
    <mergeCell ref="L23:M23"/>
    <mergeCell ref="B20:B22"/>
    <mergeCell ref="T18:U18"/>
    <mergeCell ref="B19:C19"/>
    <mergeCell ref="L19:M19"/>
    <mergeCell ref="T19:U19"/>
    <mergeCell ref="G19:J19"/>
    <mergeCell ref="G12:J12"/>
    <mergeCell ref="T23:U23"/>
    <mergeCell ref="L13:M13"/>
    <mergeCell ref="T15:Z15"/>
    <mergeCell ref="T13:U13"/>
    <mergeCell ref="T14:U14"/>
    <mergeCell ref="L17:M17"/>
    <mergeCell ref="T17:U17"/>
    <mergeCell ref="B14:B16"/>
    <mergeCell ref="K11:K15"/>
    <mergeCell ref="G13:J13"/>
    <mergeCell ref="T12:U12"/>
    <mergeCell ref="B11:C11"/>
    <mergeCell ref="B12:C12"/>
    <mergeCell ref="L11:M11"/>
    <mergeCell ref="N11:O11"/>
    <mergeCell ref="T11:U11"/>
    <mergeCell ref="T16:U16"/>
    <mergeCell ref="X9:Y9"/>
    <mergeCell ref="B10:C10"/>
    <mergeCell ref="M10:N10"/>
    <mergeCell ref="P10:Q10"/>
    <mergeCell ref="U10:V10"/>
    <mergeCell ref="B9:C9"/>
    <mergeCell ref="M9:N9"/>
    <mergeCell ref="U9:V9"/>
    <mergeCell ref="G10:J10"/>
    <mergeCell ref="X7:Z7"/>
    <mergeCell ref="B8:C8"/>
    <mergeCell ref="M8:N8"/>
    <mergeCell ref="P8:Q8"/>
    <mergeCell ref="U8:V8"/>
    <mergeCell ref="X8:Y8"/>
    <mergeCell ref="B7:C7"/>
    <mergeCell ref="L5:M5"/>
    <mergeCell ref="Q5:R5"/>
    <mergeCell ref="S5:T5"/>
    <mergeCell ref="M4:N4"/>
    <mergeCell ref="O4:P4"/>
    <mergeCell ref="Q4:R4"/>
    <mergeCell ref="A6:C6"/>
    <mergeCell ref="M6:N6"/>
    <mergeCell ref="G7:J7"/>
    <mergeCell ref="P6:Q6"/>
    <mergeCell ref="U6:V6"/>
    <mergeCell ref="V11:W11"/>
    <mergeCell ref="M7:N7"/>
    <mergeCell ref="P7:Q7"/>
    <mergeCell ref="U7:V7"/>
    <mergeCell ref="P9:Q9"/>
    <mergeCell ref="F36:N36"/>
    <mergeCell ref="L34:M34"/>
    <mergeCell ref="G20:J20"/>
    <mergeCell ref="L14:M14"/>
    <mergeCell ref="L12:M12"/>
    <mergeCell ref="B13:C13"/>
    <mergeCell ref="G21:J21"/>
    <mergeCell ref="L22:M22"/>
    <mergeCell ref="L26:M26"/>
    <mergeCell ref="B17:C17"/>
    <mergeCell ref="O39:P39"/>
    <mergeCell ref="B1:D1"/>
    <mergeCell ref="A3:C5"/>
    <mergeCell ref="G3:J5"/>
    <mergeCell ref="F1:N1"/>
    <mergeCell ref="Q39:R39"/>
    <mergeCell ref="L15:M15"/>
    <mergeCell ref="L16:M16"/>
    <mergeCell ref="L21:M21"/>
    <mergeCell ref="L29:M29"/>
    <mergeCell ref="Q28:R28"/>
    <mergeCell ref="Q29:R29"/>
    <mergeCell ref="T29:U29"/>
    <mergeCell ref="T25:U25"/>
    <mergeCell ref="T27:U27"/>
    <mergeCell ref="T26:U26"/>
    <mergeCell ref="Q31:R31"/>
    <mergeCell ref="Q32:R32"/>
    <mergeCell ref="Q33:R33"/>
    <mergeCell ref="Q34:R34"/>
    <mergeCell ref="Y26:Z26"/>
    <mergeCell ref="Y27:Z27"/>
    <mergeCell ref="Y28:Z28"/>
    <mergeCell ref="Y29:Z29"/>
    <mergeCell ref="Y30:Z30"/>
    <mergeCell ref="Y31:Z31"/>
    <mergeCell ref="Y32:Z32"/>
    <mergeCell ref="Y33:Z33"/>
    <mergeCell ref="Q60:R60"/>
    <mergeCell ref="Y60:Z60"/>
    <mergeCell ref="Q61:R61"/>
    <mergeCell ref="Y61:Z61"/>
    <mergeCell ref="X42:Z42"/>
    <mergeCell ref="U43:V43"/>
    <mergeCell ref="T58:U58"/>
    <mergeCell ref="T55:U55"/>
    <mergeCell ref="Q62:R62"/>
    <mergeCell ref="Y62:Z62"/>
    <mergeCell ref="Q63:R63"/>
    <mergeCell ref="Y63:Z63"/>
    <mergeCell ref="Q64:R64"/>
    <mergeCell ref="Y64:Z64"/>
    <mergeCell ref="T64:U64"/>
    <mergeCell ref="T63:U63"/>
    <mergeCell ref="Q65:R65"/>
    <mergeCell ref="Y65:Z65"/>
    <mergeCell ref="Q66:R66"/>
    <mergeCell ref="Y66:Z66"/>
    <mergeCell ref="Q67:R67"/>
    <mergeCell ref="Y67:Z67"/>
    <mergeCell ref="Q100:R100"/>
    <mergeCell ref="Y100:Z100"/>
    <mergeCell ref="T100:U100"/>
    <mergeCell ref="Q69:R69"/>
    <mergeCell ref="Q95:R95"/>
    <mergeCell ref="Y95:Z95"/>
    <mergeCell ref="Q96:R96"/>
    <mergeCell ref="Y96:Z96"/>
    <mergeCell ref="Q75:R75"/>
    <mergeCell ref="S75:T75"/>
    <mergeCell ref="Y102:Z102"/>
    <mergeCell ref="Q103:R103"/>
    <mergeCell ref="Y103:Z103"/>
    <mergeCell ref="Q104:R104"/>
    <mergeCell ref="T103:U103"/>
    <mergeCell ref="Y97:Z97"/>
    <mergeCell ref="Q98:R98"/>
    <mergeCell ref="Y98:Z98"/>
    <mergeCell ref="Q99:R99"/>
    <mergeCell ref="Y99:Z99"/>
  </mergeCells>
  <printOptions horizontalCentered="1" verticalCentered="1"/>
  <pageMargins left="0.3937007874015748" right="0.1968503937007874" top="0.5905511811023623" bottom="0.1968503937007874" header="0.5118110236220472" footer="0.5118110236220472"/>
  <pageSetup cellComments="asDisplayed" horizontalDpi="600" verticalDpi="600" orientation="landscape" paperSize="9" scale="76" r:id="rId1"/>
  <rowBreaks count="2" manualBreakCount="2">
    <brk id="35" max="255" man="1"/>
    <brk id="70" max="26" man="1"/>
  </rowBreaks>
</worksheet>
</file>

<file path=xl/worksheets/sheet5.xml><?xml version="1.0" encoding="utf-8"?>
<worksheet xmlns="http://schemas.openxmlformats.org/spreadsheetml/2006/main" xmlns:r="http://schemas.openxmlformats.org/officeDocument/2006/relationships">
  <dimension ref="A1:AB224"/>
  <sheetViews>
    <sheetView zoomScale="70" zoomScaleNormal="70" zoomScalePageLayoutView="0" workbookViewId="0" topLeftCell="A1">
      <selection activeCell="S91" sqref="S91"/>
    </sheetView>
  </sheetViews>
  <sheetFormatPr defaultColWidth="9.00390625" defaultRowHeight="13.5"/>
  <cols>
    <col min="1" max="1" width="3.625" style="0" customWidth="1"/>
    <col min="2" max="2" width="4.625" style="0" customWidth="1"/>
    <col min="3" max="3" width="10.125" style="0" customWidth="1"/>
    <col min="4" max="4" width="12.375" style="0" bestFit="1" customWidth="1"/>
    <col min="5" max="5" width="9.75390625" style="0" bestFit="1" customWidth="1"/>
    <col min="6" max="6" width="5.50390625" style="0" customWidth="1"/>
    <col min="7" max="8" width="7.625" style="0" customWidth="1"/>
    <col min="9" max="10" width="5.25390625" style="0" customWidth="1"/>
    <col min="11" max="11" width="3.00390625" style="0" customWidth="1"/>
    <col min="12" max="12" width="5.625" style="0" customWidth="1"/>
    <col min="13" max="13" width="6.875" style="0" customWidth="1"/>
    <col min="14" max="14" width="7.125" style="0" customWidth="1"/>
    <col min="15" max="15" width="6.75390625" style="0" customWidth="1"/>
    <col min="16" max="16" width="6.50390625" style="0" customWidth="1"/>
    <col min="17" max="17" width="5.50390625" style="0" customWidth="1"/>
    <col min="18" max="18" width="6.50390625" style="0" customWidth="1"/>
    <col min="19" max="19" width="9.125" style="0" customWidth="1"/>
    <col min="20" max="20" width="5.50390625" style="0" customWidth="1"/>
    <col min="21" max="21" width="5.625" style="0" customWidth="1"/>
    <col min="22" max="22" width="5.75390625" style="0" customWidth="1"/>
    <col min="23" max="23" width="4.625" style="0" customWidth="1"/>
    <col min="24" max="24" width="6.375" style="0" customWidth="1"/>
    <col min="25" max="25" width="4.625" style="0" customWidth="1"/>
    <col min="26" max="26" width="6.50390625" style="0" customWidth="1"/>
    <col min="27" max="27" width="9.125" style="0" customWidth="1"/>
  </cols>
  <sheetData>
    <row r="1" spans="1:27" ht="19.5" customHeight="1">
      <c r="A1" s="410">
        <v>4</v>
      </c>
      <c r="B1" s="1341">
        <f>'②収支'!C84</f>
        <v>0</v>
      </c>
      <c r="C1" s="1342"/>
      <c r="D1" s="1342"/>
      <c r="E1" s="411"/>
      <c r="F1" s="1195" t="s">
        <v>209</v>
      </c>
      <c r="G1" s="1196"/>
      <c r="H1" s="1196"/>
      <c r="I1" s="1196"/>
      <c r="J1" s="1196"/>
      <c r="K1" s="1196"/>
      <c r="L1" s="1196"/>
      <c r="M1" s="1196"/>
      <c r="N1" s="1196"/>
      <c r="O1" s="412"/>
      <c r="P1" s="412"/>
      <c r="Q1" s="412"/>
      <c r="R1" s="413"/>
      <c r="S1" s="412"/>
      <c r="T1" s="412"/>
      <c r="U1" s="412"/>
      <c r="V1" s="412"/>
      <c r="W1" s="412"/>
      <c r="X1" s="412"/>
      <c r="Y1" s="412"/>
      <c r="Z1" s="412"/>
      <c r="AA1" s="412"/>
    </row>
    <row r="2" spans="1:27" ht="19.5" customHeight="1" thickBot="1">
      <c r="A2" s="412"/>
      <c r="B2" s="412"/>
      <c r="C2" s="412"/>
      <c r="D2" s="412"/>
      <c r="E2" s="412"/>
      <c r="F2" s="412"/>
      <c r="G2" s="412"/>
      <c r="H2" s="412"/>
      <c r="I2" s="412"/>
      <c r="J2" s="412"/>
      <c r="K2" s="412"/>
      <c r="L2" s="412"/>
      <c r="M2" s="412"/>
      <c r="N2" s="412"/>
      <c r="O2" s="412"/>
      <c r="P2" s="412"/>
      <c r="Q2" s="412"/>
      <c r="R2" s="412"/>
      <c r="S2" s="412"/>
      <c r="T2" s="412"/>
      <c r="U2" s="414"/>
      <c r="V2" s="414"/>
      <c r="W2" s="414"/>
      <c r="X2" s="414"/>
      <c r="Y2" s="414"/>
      <c r="Z2" s="414"/>
      <c r="AA2" s="414"/>
    </row>
    <row r="3" spans="1:27" ht="12.75" customHeight="1">
      <c r="A3" s="1285" t="s">
        <v>294</v>
      </c>
      <c r="B3" s="1286"/>
      <c r="C3" s="1287"/>
      <c r="D3" s="395"/>
      <c r="E3" s="396" t="s">
        <v>286</v>
      </c>
      <c r="F3" s="397" t="s">
        <v>33</v>
      </c>
      <c r="G3" s="1288" t="s">
        <v>34</v>
      </c>
      <c r="H3" s="1286"/>
      <c r="I3" s="1286"/>
      <c r="J3" s="1289"/>
      <c r="K3" s="398" t="s">
        <v>35</v>
      </c>
      <c r="L3" s="339"/>
      <c r="M3" s="339"/>
      <c r="N3" s="339"/>
      <c r="O3" s="339"/>
      <c r="P3" s="339"/>
      <c r="Q3" s="339"/>
      <c r="R3" s="339"/>
      <c r="S3" s="339"/>
      <c r="T3" s="339"/>
      <c r="U3" s="339"/>
      <c r="V3" s="339"/>
      <c r="W3" s="339"/>
      <c r="X3" s="1301" t="s">
        <v>312</v>
      </c>
      <c r="Y3" s="1302"/>
      <c r="Z3" s="1302"/>
      <c r="AA3" s="1303"/>
    </row>
    <row r="4" spans="1:27" ht="12.75" customHeight="1" thickBot="1">
      <c r="A4" s="1192"/>
      <c r="B4" s="1190"/>
      <c r="C4" s="1191"/>
      <c r="D4" s="399" t="s">
        <v>300</v>
      </c>
      <c r="E4" s="400" t="s">
        <v>301</v>
      </c>
      <c r="F4" s="401" t="s">
        <v>302</v>
      </c>
      <c r="G4" s="1190"/>
      <c r="H4" s="1190"/>
      <c r="I4" s="1190"/>
      <c r="J4" s="1194"/>
      <c r="K4" s="402"/>
      <c r="L4" s="344"/>
      <c r="M4" s="1186" t="s">
        <v>303</v>
      </c>
      <c r="N4" s="1232"/>
      <c r="O4" s="1186" t="s">
        <v>256</v>
      </c>
      <c r="P4" s="1186"/>
      <c r="Q4" s="1186" t="s">
        <v>257</v>
      </c>
      <c r="R4" s="1186"/>
      <c r="S4" s="345"/>
      <c r="T4" s="345"/>
      <c r="U4" s="345"/>
      <c r="V4" s="345"/>
      <c r="W4" s="345"/>
      <c r="X4" s="346" t="s">
        <v>280</v>
      </c>
      <c r="Y4" s="117"/>
      <c r="Z4" s="347" t="s">
        <v>36</v>
      </c>
      <c r="AA4" s="348">
        <f>+U10*Y4/100</f>
        <v>0</v>
      </c>
    </row>
    <row r="5" spans="1:27" ht="12.75" customHeight="1" thickBot="1">
      <c r="A5" s="1192"/>
      <c r="B5" s="1190"/>
      <c r="C5" s="1191"/>
      <c r="D5" s="481"/>
      <c r="E5" s="400" t="s">
        <v>224</v>
      </c>
      <c r="F5" s="401" t="s">
        <v>225</v>
      </c>
      <c r="G5" s="1190"/>
      <c r="H5" s="1190"/>
      <c r="I5" s="1190"/>
      <c r="J5" s="1194"/>
      <c r="K5" s="403" t="s">
        <v>37</v>
      </c>
      <c r="L5" s="1231"/>
      <c r="M5" s="1231"/>
      <c r="N5" s="350" t="s">
        <v>38</v>
      </c>
      <c r="O5" s="118">
        <v>80</v>
      </c>
      <c r="P5" s="350" t="s">
        <v>328</v>
      </c>
      <c r="Q5" s="1172">
        <f>L5*O5/100</f>
        <v>0</v>
      </c>
      <c r="R5" s="1173"/>
      <c r="S5" s="1174" t="s">
        <v>39</v>
      </c>
      <c r="T5" s="1175"/>
      <c r="U5" s="480">
        <f>IF(AND(ISBLANK(O7:O10),ISBLANK(T7:T9)),"",7-(COUNTBLANK(O7:O10)+COUNTBLANK(T7:T9)))</f>
        <v>0</v>
      </c>
      <c r="V5" s="351" t="s">
        <v>40</v>
      </c>
      <c r="W5" s="352"/>
      <c r="X5" s="346" t="s">
        <v>426</v>
      </c>
      <c r="Y5" s="117"/>
      <c r="Z5" s="347" t="s">
        <v>36</v>
      </c>
      <c r="AA5" s="348">
        <f>+U10*Y5/100</f>
        <v>0</v>
      </c>
    </row>
    <row r="6" spans="1:27" ht="19.5" customHeight="1" thickBot="1">
      <c r="A6" s="1216" t="s">
        <v>295</v>
      </c>
      <c r="B6" s="1217"/>
      <c r="C6" s="1218"/>
      <c r="D6" s="463">
        <f>U10</f>
        <v>0</v>
      </c>
      <c r="E6" s="464" t="e">
        <f>IF(D6="",0,D6/S10)</f>
        <v>#DIV/0!</v>
      </c>
      <c r="F6" s="834"/>
      <c r="G6" s="465"/>
      <c r="H6" s="465"/>
      <c r="I6" s="465"/>
      <c r="J6" s="466"/>
      <c r="K6" s="398" t="s">
        <v>258</v>
      </c>
      <c r="L6" s="453" t="s">
        <v>258</v>
      </c>
      <c r="M6" s="1219" t="s">
        <v>308</v>
      </c>
      <c r="N6" s="1220"/>
      <c r="O6" s="489" t="s">
        <v>41</v>
      </c>
      <c r="P6" s="1219" t="s">
        <v>270</v>
      </c>
      <c r="Q6" s="1185"/>
      <c r="R6" s="491" t="s">
        <v>42</v>
      </c>
      <c r="S6" s="490" t="s">
        <v>271</v>
      </c>
      <c r="T6" s="487" t="s">
        <v>41</v>
      </c>
      <c r="U6" s="1219" t="s">
        <v>270</v>
      </c>
      <c r="V6" s="1223"/>
      <c r="W6" s="345"/>
      <c r="X6" s="358" t="s">
        <v>281</v>
      </c>
      <c r="Y6" s="119"/>
      <c r="Z6" s="359" t="s">
        <v>48</v>
      </c>
      <c r="AA6" s="348">
        <f>+U10*Y6/100</f>
        <v>0</v>
      </c>
    </row>
    <row r="7" spans="1:27" ht="19.5" customHeight="1" thickBot="1">
      <c r="A7" s="404"/>
      <c r="B7" s="1237" t="s">
        <v>296</v>
      </c>
      <c r="C7" s="1238"/>
      <c r="D7" s="1009"/>
      <c r="E7" s="354">
        <f>IF(D7=0,0,D7/S10)</f>
        <v>0</v>
      </c>
      <c r="F7" s="835">
        <f>IF($D$6=0,"",D7/$D$6*100)</f>
      </c>
      <c r="G7" s="1351"/>
      <c r="H7" s="1351"/>
      <c r="I7" s="1351"/>
      <c r="J7" s="1352"/>
      <c r="K7" s="402" t="s">
        <v>259</v>
      </c>
      <c r="L7" s="483"/>
      <c r="M7" s="1290"/>
      <c r="N7" s="1291"/>
      <c r="O7" s="484"/>
      <c r="P7" s="1227">
        <f>+O7*M7</f>
        <v>0</v>
      </c>
      <c r="Q7" s="1228"/>
      <c r="R7" s="492"/>
      <c r="S7" s="485"/>
      <c r="T7" s="486"/>
      <c r="U7" s="1227">
        <f>+T7*S7</f>
        <v>0</v>
      </c>
      <c r="V7" s="1229"/>
      <c r="W7" s="345"/>
      <c r="X7" s="1176" t="s">
        <v>282</v>
      </c>
      <c r="Y7" s="1177"/>
      <c r="Z7" s="1178"/>
      <c r="AA7" s="363">
        <f>+AA6+AA5+AA4</f>
        <v>0</v>
      </c>
    </row>
    <row r="8" spans="1:27" ht="19.5" customHeight="1" thickBot="1">
      <c r="A8" s="404"/>
      <c r="B8" s="1210" t="s">
        <v>228</v>
      </c>
      <c r="C8" s="1211"/>
      <c r="D8" s="353">
        <f>AA15</f>
        <v>0</v>
      </c>
      <c r="E8" s="361">
        <f>IF(D8=0,0,D8/S10)</f>
        <v>0</v>
      </c>
      <c r="F8" s="836">
        <f aca="true" t="shared" si="0" ref="F8:F24">IF($D$6=0,"",D8/$D$6*100)</f>
      </c>
      <c r="G8" s="832" t="s">
        <v>304</v>
      </c>
      <c r="H8" s="364"/>
      <c r="I8" s="364"/>
      <c r="J8" s="364"/>
      <c r="K8" s="402" t="s">
        <v>260</v>
      </c>
      <c r="L8" s="123"/>
      <c r="M8" s="1292"/>
      <c r="N8" s="1350"/>
      <c r="O8" s="447"/>
      <c r="P8" s="1179">
        <f>+O8*M8</f>
        <v>0</v>
      </c>
      <c r="Q8" s="1230"/>
      <c r="R8" s="493"/>
      <c r="S8" s="449"/>
      <c r="T8" s="450"/>
      <c r="U8" s="1179">
        <f>+T8*S8</f>
        <v>0</v>
      </c>
      <c r="V8" s="1180"/>
      <c r="W8" s="345"/>
      <c r="X8" s="1235" t="s">
        <v>451</v>
      </c>
      <c r="Y8" s="1236"/>
      <c r="Z8" s="124"/>
      <c r="AA8" s="365">
        <f>+S10*Z8</f>
        <v>0</v>
      </c>
    </row>
    <row r="9" spans="1:27" ht="19.5" customHeight="1" thickBot="1">
      <c r="A9" s="404"/>
      <c r="B9" s="1210" t="s">
        <v>14</v>
      </c>
      <c r="C9" s="1211"/>
      <c r="D9" s="353">
        <f>AA24</f>
        <v>0</v>
      </c>
      <c r="E9" s="361">
        <f>IF(D9=0,0,D9/S10)</f>
        <v>0</v>
      </c>
      <c r="F9" s="836">
        <f t="shared" si="0"/>
      </c>
      <c r="G9" s="832" t="s">
        <v>304</v>
      </c>
      <c r="H9" s="364"/>
      <c r="I9" s="364"/>
      <c r="J9" s="364"/>
      <c r="K9" s="402" t="s">
        <v>306</v>
      </c>
      <c r="L9" s="123"/>
      <c r="M9" s="1292"/>
      <c r="N9" s="1350"/>
      <c r="O9" s="447"/>
      <c r="P9" s="1179">
        <f>+O9*M9</f>
        <v>0</v>
      </c>
      <c r="Q9" s="1230"/>
      <c r="R9" s="497"/>
      <c r="S9" s="498"/>
      <c r="T9" s="499"/>
      <c r="U9" s="1247">
        <f>+T9*S9</f>
        <v>0</v>
      </c>
      <c r="V9" s="1248"/>
      <c r="W9" s="345"/>
      <c r="X9" s="1239" t="s">
        <v>450</v>
      </c>
      <c r="Y9" s="1240"/>
      <c r="Z9" s="125"/>
      <c r="AA9" s="366">
        <f>IF(Z9="",0,Z9*S10)</f>
        <v>0</v>
      </c>
    </row>
    <row r="10" spans="1:27" ht="19.5" customHeight="1" thickBot="1" thickTop="1">
      <c r="A10" s="404"/>
      <c r="B10" s="1210" t="s">
        <v>229</v>
      </c>
      <c r="C10" s="1211"/>
      <c r="D10" s="1010"/>
      <c r="E10" s="361">
        <f>IF(D10="",0,D10/S10)</f>
        <v>0</v>
      </c>
      <c r="F10" s="836">
        <f t="shared" si="0"/>
      </c>
      <c r="G10" s="1212"/>
      <c r="H10" s="1212"/>
      <c r="I10" s="1212"/>
      <c r="J10" s="1349"/>
      <c r="K10" s="403" t="s">
        <v>262</v>
      </c>
      <c r="L10" s="126"/>
      <c r="M10" s="1296"/>
      <c r="N10" s="1297"/>
      <c r="O10" s="448"/>
      <c r="P10" s="1243">
        <f>+O10*M10</f>
        <v>0</v>
      </c>
      <c r="Q10" s="1244"/>
      <c r="R10" s="494" t="s">
        <v>330</v>
      </c>
      <c r="S10" s="495">
        <f>SUM(M7:N10,S7:S9)</f>
        <v>0</v>
      </c>
      <c r="T10" s="496">
        <f>IF(ISERR($U10/$S10),0,TRUNC($U10/$S10))</f>
        <v>0</v>
      </c>
      <c r="U10" s="1245">
        <f>SUM(P7:Q10,U7:V9)</f>
        <v>0</v>
      </c>
      <c r="V10" s="1246"/>
      <c r="W10" s="345"/>
      <c r="X10" s="345"/>
      <c r="Y10" s="345"/>
      <c r="Z10" s="345"/>
      <c r="AA10" s="415">
        <f>SUM(AA7:AA9)</f>
        <v>0</v>
      </c>
    </row>
    <row r="11" spans="1:27" ht="19.5" customHeight="1" thickBot="1">
      <c r="A11" s="405" t="s">
        <v>230</v>
      </c>
      <c r="B11" s="1210" t="s">
        <v>231</v>
      </c>
      <c r="C11" s="1211"/>
      <c r="D11" s="353">
        <f>AA34</f>
        <v>0</v>
      </c>
      <c r="E11" s="361">
        <f>IF(D11=0,0,D11/S10)</f>
        <v>0</v>
      </c>
      <c r="F11" s="836">
        <f t="shared" si="0"/>
      </c>
      <c r="G11" s="832" t="s">
        <v>304</v>
      </c>
      <c r="H11" s="364"/>
      <c r="I11" s="364"/>
      <c r="J11" s="364"/>
      <c r="K11" s="1252" t="s">
        <v>307</v>
      </c>
      <c r="L11" s="1174" t="s">
        <v>283</v>
      </c>
      <c r="M11" s="1185"/>
      <c r="N11" s="1224" t="s">
        <v>309</v>
      </c>
      <c r="O11" s="1224"/>
      <c r="P11" s="504" t="s">
        <v>323</v>
      </c>
      <c r="Q11" s="489" t="s">
        <v>310</v>
      </c>
      <c r="R11" s="506" t="s">
        <v>311</v>
      </c>
      <c r="S11" s="505" t="s">
        <v>324</v>
      </c>
      <c r="T11" s="1174" t="s">
        <v>276</v>
      </c>
      <c r="U11" s="1185"/>
      <c r="V11" s="1224" t="s">
        <v>309</v>
      </c>
      <c r="W11" s="1224"/>
      <c r="X11" s="504" t="s">
        <v>323</v>
      </c>
      <c r="Y11" s="489" t="s">
        <v>310</v>
      </c>
      <c r="Z11" s="506" t="s">
        <v>311</v>
      </c>
      <c r="AA11" s="507" t="s">
        <v>324</v>
      </c>
    </row>
    <row r="12" spans="1:27" ht="19.5" customHeight="1">
      <c r="A12" s="405"/>
      <c r="B12" s="1210" t="s">
        <v>15</v>
      </c>
      <c r="C12" s="1211"/>
      <c r="D12" s="1010"/>
      <c r="E12" s="361">
        <f>IF(D12="",0,D12/S10)</f>
        <v>0</v>
      </c>
      <c r="F12" s="836">
        <f t="shared" si="0"/>
      </c>
      <c r="G12" s="1255"/>
      <c r="H12" s="1213"/>
      <c r="I12" s="1213"/>
      <c r="J12" s="1214"/>
      <c r="K12" s="1253"/>
      <c r="L12" s="1208"/>
      <c r="M12" s="1209"/>
      <c r="N12" s="769"/>
      <c r="O12" s="429"/>
      <c r="P12" s="970"/>
      <c r="Q12" s="129"/>
      <c r="R12" s="456">
        <f aca="true" t="shared" si="1" ref="R12:R24">O12</f>
        <v>0</v>
      </c>
      <c r="S12" s="502">
        <f aca="true" t="shared" si="2" ref="S12:S24">ROUNDDOWN(IF(Q12="",0,P12/Q12*N12)*1.1,0)</f>
        <v>0</v>
      </c>
      <c r="T12" s="1208"/>
      <c r="U12" s="1209"/>
      <c r="V12" s="769"/>
      <c r="W12" s="426"/>
      <c r="X12" s="970"/>
      <c r="Y12" s="130"/>
      <c r="Z12" s="503">
        <f>W12</f>
        <v>0</v>
      </c>
      <c r="AA12" s="508">
        <f>ROUNDDOWN(IF(Y12="",0,X12/Y12*V12)*1.1,0)</f>
        <v>0</v>
      </c>
    </row>
    <row r="13" spans="1:27" ht="19.5" customHeight="1">
      <c r="A13" s="405"/>
      <c r="B13" s="1210" t="s">
        <v>232</v>
      </c>
      <c r="C13" s="1211"/>
      <c r="D13" s="1010"/>
      <c r="E13" s="361">
        <f>IF(D13="",0,D13/S10)</f>
        <v>0</v>
      </c>
      <c r="F13" s="836">
        <f t="shared" si="0"/>
      </c>
      <c r="G13" s="1213"/>
      <c r="H13" s="1213"/>
      <c r="I13" s="1213"/>
      <c r="J13" s="1214"/>
      <c r="K13" s="1253"/>
      <c r="L13" s="1166"/>
      <c r="M13" s="1207"/>
      <c r="N13" s="770"/>
      <c r="O13" s="426"/>
      <c r="P13" s="971"/>
      <c r="Q13" s="758"/>
      <c r="R13" s="454">
        <f t="shared" si="1"/>
        <v>0</v>
      </c>
      <c r="S13" s="500">
        <f t="shared" si="2"/>
        <v>0</v>
      </c>
      <c r="T13" s="1166"/>
      <c r="U13" s="1207"/>
      <c r="V13" s="770"/>
      <c r="W13" s="426"/>
      <c r="X13" s="971"/>
      <c r="Y13" s="120"/>
      <c r="Z13" s="457">
        <f>W13</f>
        <v>0</v>
      </c>
      <c r="AA13" s="369">
        <f>ROUNDDOWN(IF(Y13="",0,X13/Y13*V13)*1.1,0)</f>
        <v>0</v>
      </c>
    </row>
    <row r="14" spans="1:27" ht="19.5" customHeight="1" thickBot="1">
      <c r="A14" s="405"/>
      <c r="B14" s="1249" t="s">
        <v>233</v>
      </c>
      <c r="C14" s="370" t="s">
        <v>234</v>
      </c>
      <c r="D14" s="371"/>
      <c r="E14" s="361">
        <f>IF(D14="",0,D14/S10)</f>
        <v>0</v>
      </c>
      <c r="F14" s="836">
        <f t="shared" si="0"/>
      </c>
      <c r="G14" s="364"/>
      <c r="H14" s="364"/>
      <c r="I14" s="364"/>
      <c r="J14" s="364"/>
      <c r="K14" s="1253"/>
      <c r="L14" s="1166"/>
      <c r="M14" s="1207"/>
      <c r="N14" s="428"/>
      <c r="O14" s="426"/>
      <c r="P14" s="971"/>
      <c r="Q14" s="758"/>
      <c r="R14" s="454">
        <f t="shared" si="1"/>
        <v>0</v>
      </c>
      <c r="S14" s="500">
        <f t="shared" si="2"/>
        <v>0</v>
      </c>
      <c r="T14" s="1160"/>
      <c r="U14" s="1260"/>
      <c r="V14" s="771"/>
      <c r="W14" s="426"/>
      <c r="X14" s="974"/>
      <c r="Y14" s="161"/>
      <c r="Z14" s="458">
        <f>W14</f>
        <v>0</v>
      </c>
      <c r="AA14" s="372">
        <f>ROUNDDOWN(IF(Y14="",0,X14/Y14*V14)*1.1,0)</f>
        <v>0</v>
      </c>
    </row>
    <row r="15" spans="1:27" ht="19.5" customHeight="1" thickBot="1" thickTop="1">
      <c r="A15" s="405" t="s">
        <v>235</v>
      </c>
      <c r="B15" s="1250"/>
      <c r="C15" s="370" t="s">
        <v>236</v>
      </c>
      <c r="D15" s="371"/>
      <c r="E15" s="361">
        <f>IF(D15="",0,D15/S10)</f>
        <v>0</v>
      </c>
      <c r="F15" s="836">
        <f t="shared" si="0"/>
      </c>
      <c r="G15" s="364"/>
      <c r="H15" s="364"/>
      <c r="I15" s="364"/>
      <c r="J15" s="364"/>
      <c r="K15" s="1254"/>
      <c r="L15" s="1202"/>
      <c r="M15" s="1348"/>
      <c r="N15" s="431"/>
      <c r="O15" s="423"/>
      <c r="P15" s="972"/>
      <c r="Q15" s="760"/>
      <c r="R15" s="455">
        <f t="shared" si="1"/>
        <v>0</v>
      </c>
      <c r="S15" s="501">
        <f t="shared" si="2"/>
        <v>0</v>
      </c>
      <c r="T15" s="1256" t="s">
        <v>49</v>
      </c>
      <c r="U15" s="1257"/>
      <c r="V15" s="1258"/>
      <c r="W15" s="1258"/>
      <c r="X15" s="1258"/>
      <c r="Y15" s="1258"/>
      <c r="Z15" s="1259"/>
      <c r="AA15" s="373">
        <f>SUM(AA12:AA14,S12:S15)</f>
        <v>0</v>
      </c>
    </row>
    <row r="16" spans="1:27" ht="19.5" customHeight="1">
      <c r="A16" s="405"/>
      <c r="B16" s="1251"/>
      <c r="C16" s="374" t="s">
        <v>237</v>
      </c>
      <c r="D16" s="371"/>
      <c r="E16" s="361">
        <f>IF(D16="",0,D16/S10)</f>
        <v>0</v>
      </c>
      <c r="F16" s="836">
        <f t="shared" si="0"/>
      </c>
      <c r="G16" s="364"/>
      <c r="H16" s="364"/>
      <c r="I16" s="364"/>
      <c r="J16" s="364"/>
      <c r="K16" s="398"/>
      <c r="L16" s="1345"/>
      <c r="M16" s="1347"/>
      <c r="N16" s="428"/>
      <c r="O16" s="429"/>
      <c r="P16" s="971"/>
      <c r="Q16" s="127"/>
      <c r="R16" s="456">
        <f t="shared" si="1"/>
        <v>0</v>
      </c>
      <c r="S16" s="502">
        <f t="shared" si="2"/>
        <v>0</v>
      </c>
      <c r="T16" s="1208"/>
      <c r="U16" s="1209"/>
      <c r="V16" s="424"/>
      <c r="W16" s="429" t="s">
        <v>327</v>
      </c>
      <c r="X16" s="971"/>
      <c r="Y16" s="120"/>
      <c r="Z16" s="459">
        <f aca="true" t="shared" si="3" ref="Z16:Z23">W16</f>
      </c>
      <c r="AA16" s="416">
        <f aca="true" t="shared" si="4" ref="AA16:AA23">ROUNDDOWN(IF(Y16="",0,X16/Y16*V16)*1.1,0)</f>
        <v>0</v>
      </c>
    </row>
    <row r="17" spans="1:27" ht="19.5" customHeight="1">
      <c r="A17" s="405"/>
      <c r="B17" s="1215" t="s">
        <v>168</v>
      </c>
      <c r="C17" s="1211"/>
      <c r="D17" s="371"/>
      <c r="E17" s="361">
        <f>IF(D17="",0,D17/S10)</f>
        <v>0</v>
      </c>
      <c r="F17" s="836">
        <f t="shared" si="0"/>
      </c>
      <c r="G17" s="364"/>
      <c r="H17" s="364"/>
      <c r="I17" s="364"/>
      <c r="J17" s="364"/>
      <c r="K17" s="402" t="s">
        <v>264</v>
      </c>
      <c r="L17" s="1183"/>
      <c r="M17" s="1201"/>
      <c r="N17" s="428"/>
      <c r="O17" s="426"/>
      <c r="P17" s="971"/>
      <c r="Q17" s="758"/>
      <c r="R17" s="456">
        <f t="shared" si="1"/>
        <v>0</v>
      </c>
      <c r="S17" s="500">
        <f t="shared" si="2"/>
        <v>0</v>
      </c>
      <c r="T17" s="1183"/>
      <c r="U17" s="1184"/>
      <c r="V17" s="424"/>
      <c r="W17" s="429" t="s">
        <v>327</v>
      </c>
      <c r="X17" s="971"/>
      <c r="Y17" s="120"/>
      <c r="Z17" s="459">
        <f t="shared" si="3"/>
      </c>
      <c r="AA17" s="369">
        <f t="shared" si="4"/>
        <v>0</v>
      </c>
    </row>
    <row r="18" spans="1:27" ht="19.5" customHeight="1">
      <c r="A18" s="405"/>
      <c r="B18" s="1210" t="s">
        <v>43</v>
      </c>
      <c r="C18" s="1211"/>
      <c r="D18" s="371"/>
      <c r="E18" s="361">
        <f>IF(D18="",0,D18/S10)</f>
        <v>0</v>
      </c>
      <c r="F18" s="836">
        <f t="shared" si="0"/>
      </c>
      <c r="G18" s="364"/>
      <c r="H18" s="364"/>
      <c r="I18" s="364"/>
      <c r="J18" s="364"/>
      <c r="K18" s="402"/>
      <c r="L18" s="1183"/>
      <c r="M18" s="1184"/>
      <c r="N18" s="432"/>
      <c r="O18" s="429"/>
      <c r="P18" s="973"/>
      <c r="Q18" s="762"/>
      <c r="R18" s="454">
        <f t="shared" si="1"/>
        <v>0</v>
      </c>
      <c r="S18" s="500">
        <f t="shared" si="2"/>
        <v>0</v>
      </c>
      <c r="T18" s="1183"/>
      <c r="U18" s="1184"/>
      <c r="V18" s="424"/>
      <c r="W18" s="429" t="s">
        <v>327</v>
      </c>
      <c r="X18" s="971"/>
      <c r="Y18" s="120"/>
      <c r="Z18" s="459">
        <f t="shared" si="3"/>
      </c>
      <c r="AA18" s="369">
        <f t="shared" si="4"/>
        <v>0</v>
      </c>
    </row>
    <row r="19" spans="1:27" ht="19.5" customHeight="1">
      <c r="A19" s="405" t="s">
        <v>238</v>
      </c>
      <c r="B19" s="1210" t="s">
        <v>1</v>
      </c>
      <c r="C19" s="1211"/>
      <c r="D19" s="765"/>
      <c r="E19" s="768">
        <f>IF(D19="",0,D19/S10)</f>
        <v>0</v>
      </c>
      <c r="F19" s="844">
        <f t="shared" si="0"/>
      </c>
      <c r="G19" s="1204"/>
      <c r="H19" s="1205"/>
      <c r="I19" s="1205"/>
      <c r="J19" s="1206"/>
      <c r="K19" s="402" t="s">
        <v>265</v>
      </c>
      <c r="L19" s="1183"/>
      <c r="M19" s="1201"/>
      <c r="N19" s="428"/>
      <c r="O19" s="426"/>
      <c r="P19" s="971"/>
      <c r="Q19" s="764"/>
      <c r="R19" s="454">
        <f t="shared" si="1"/>
        <v>0</v>
      </c>
      <c r="S19" s="500">
        <f t="shared" si="2"/>
        <v>0</v>
      </c>
      <c r="T19" s="1183"/>
      <c r="U19" s="1184"/>
      <c r="V19" s="424"/>
      <c r="W19" s="429" t="s">
        <v>327</v>
      </c>
      <c r="X19" s="971"/>
      <c r="Y19" s="120"/>
      <c r="Z19" s="459">
        <f t="shared" si="3"/>
      </c>
      <c r="AA19" s="369">
        <f t="shared" si="4"/>
        <v>0</v>
      </c>
    </row>
    <row r="20" spans="1:27" ht="19.5" customHeight="1">
      <c r="A20" s="404"/>
      <c r="B20" s="1249" t="s">
        <v>239</v>
      </c>
      <c r="C20" s="375" t="s">
        <v>297</v>
      </c>
      <c r="D20" s="767">
        <f>AA7</f>
        <v>0</v>
      </c>
      <c r="E20" s="768">
        <f>IF(D20=0,0,D20/S10)</f>
        <v>0</v>
      </c>
      <c r="F20" s="844">
        <f t="shared" si="0"/>
      </c>
      <c r="G20" s="1204" t="s">
        <v>304</v>
      </c>
      <c r="H20" s="1205"/>
      <c r="I20" s="1205"/>
      <c r="J20" s="1206"/>
      <c r="K20" s="402"/>
      <c r="L20" s="1183"/>
      <c r="M20" s="1184"/>
      <c r="N20" s="428"/>
      <c r="O20" s="429"/>
      <c r="P20" s="971"/>
      <c r="Q20" s="120"/>
      <c r="R20" s="456">
        <f t="shared" si="1"/>
        <v>0</v>
      </c>
      <c r="S20" s="500">
        <f t="shared" si="2"/>
        <v>0</v>
      </c>
      <c r="T20" s="1183"/>
      <c r="U20" s="1184"/>
      <c r="V20" s="424"/>
      <c r="W20" s="429" t="s">
        <v>327</v>
      </c>
      <c r="X20" s="971"/>
      <c r="Y20" s="120"/>
      <c r="Z20" s="459">
        <f t="shared" si="3"/>
      </c>
      <c r="AA20" s="369">
        <f t="shared" si="4"/>
        <v>0</v>
      </c>
    </row>
    <row r="21" spans="1:27" ht="19.5" customHeight="1">
      <c r="A21" s="404"/>
      <c r="B21" s="1250"/>
      <c r="C21" s="375" t="s">
        <v>241</v>
      </c>
      <c r="D21" s="767">
        <f>AA8</f>
        <v>0</v>
      </c>
      <c r="E21" s="768">
        <f>IF(D21=0,0,D21/S10)</f>
        <v>0</v>
      </c>
      <c r="F21" s="844">
        <f t="shared" si="0"/>
      </c>
      <c r="G21" s="1204" t="s">
        <v>304</v>
      </c>
      <c r="H21" s="1205"/>
      <c r="I21" s="1205"/>
      <c r="J21" s="1206"/>
      <c r="K21" s="402" t="s">
        <v>238</v>
      </c>
      <c r="L21" s="1345"/>
      <c r="M21" s="1346"/>
      <c r="N21" s="432"/>
      <c r="O21" s="429"/>
      <c r="P21" s="973"/>
      <c r="Q21" s="762"/>
      <c r="R21" s="454">
        <f t="shared" si="1"/>
        <v>0</v>
      </c>
      <c r="S21" s="500">
        <f t="shared" si="2"/>
        <v>0</v>
      </c>
      <c r="T21" s="1183"/>
      <c r="U21" s="1184"/>
      <c r="V21" s="424"/>
      <c r="W21" s="429" t="s">
        <v>327</v>
      </c>
      <c r="X21" s="971"/>
      <c r="Y21" s="120"/>
      <c r="Z21" s="459">
        <f t="shared" si="3"/>
      </c>
      <c r="AA21" s="369">
        <f t="shared" si="4"/>
        <v>0</v>
      </c>
    </row>
    <row r="22" spans="1:27" ht="19.5" customHeight="1">
      <c r="A22" s="404"/>
      <c r="B22" s="1251"/>
      <c r="C22" s="376" t="s">
        <v>298</v>
      </c>
      <c r="D22" s="353">
        <f>AA9</f>
        <v>0</v>
      </c>
      <c r="E22" s="361">
        <f>IF(D22=0,0,D22/S10)</f>
        <v>0</v>
      </c>
      <c r="F22" s="836">
        <f t="shared" si="0"/>
      </c>
      <c r="G22" s="364"/>
      <c r="H22" s="364"/>
      <c r="I22" s="364"/>
      <c r="J22" s="364"/>
      <c r="K22" s="402"/>
      <c r="L22" s="1183"/>
      <c r="M22" s="1201"/>
      <c r="N22" s="428"/>
      <c r="O22" s="426" t="s">
        <v>327</v>
      </c>
      <c r="P22" s="971"/>
      <c r="Q22" s="127"/>
      <c r="R22" s="454">
        <f t="shared" si="1"/>
      </c>
      <c r="S22" s="500">
        <f t="shared" si="2"/>
        <v>0</v>
      </c>
      <c r="T22" s="1183"/>
      <c r="U22" s="1184"/>
      <c r="V22" s="424"/>
      <c r="W22" s="429" t="s">
        <v>327</v>
      </c>
      <c r="X22" s="971"/>
      <c r="Y22" s="120"/>
      <c r="Z22" s="459">
        <f t="shared" si="3"/>
      </c>
      <c r="AA22" s="369">
        <f t="shared" si="4"/>
        <v>0</v>
      </c>
    </row>
    <row r="23" spans="1:27" ht="19.5" customHeight="1" thickBot="1">
      <c r="A23" s="482"/>
      <c r="B23" s="1261" t="s">
        <v>243</v>
      </c>
      <c r="C23" s="1262"/>
      <c r="D23" s="475">
        <f>SUM(D7:D22)</f>
        <v>0</v>
      </c>
      <c r="E23" s="476">
        <f>IF(D23=0,0,D23/S10)</f>
        <v>0</v>
      </c>
      <c r="F23" s="837">
        <f t="shared" si="0"/>
      </c>
      <c r="G23" s="478"/>
      <c r="H23" s="478"/>
      <c r="I23" s="478"/>
      <c r="J23" s="479"/>
      <c r="K23" s="402"/>
      <c r="L23" s="1183"/>
      <c r="M23" s="1201"/>
      <c r="N23" s="428"/>
      <c r="O23" s="426" t="s">
        <v>327</v>
      </c>
      <c r="P23" s="971"/>
      <c r="Q23" s="127"/>
      <c r="R23" s="454">
        <f t="shared" si="1"/>
      </c>
      <c r="S23" s="500">
        <f t="shared" si="2"/>
        <v>0</v>
      </c>
      <c r="T23" s="1181"/>
      <c r="U23" s="1182"/>
      <c r="V23" s="425"/>
      <c r="W23" s="429" t="s">
        <v>327</v>
      </c>
      <c r="X23" s="974"/>
      <c r="Y23" s="161"/>
      <c r="Z23" s="459">
        <f t="shared" si="3"/>
      </c>
      <c r="AA23" s="372">
        <f t="shared" si="4"/>
        <v>0</v>
      </c>
    </row>
    <row r="24" spans="1:27" ht="19.5" customHeight="1" thickBot="1" thickTop="1">
      <c r="A24" s="1270" t="s">
        <v>244</v>
      </c>
      <c r="B24" s="1271"/>
      <c r="C24" s="1272"/>
      <c r="D24" s="468">
        <f>D6-D23</f>
        <v>0</v>
      </c>
      <c r="E24" s="469" t="e">
        <f>IF(D24="",0,D24/S10)</f>
        <v>#DIV/0!</v>
      </c>
      <c r="F24" s="838">
        <f t="shared" si="0"/>
      </c>
      <c r="G24" s="799" t="s">
        <v>305</v>
      </c>
      <c r="H24" s="471" t="e">
        <f>E24/E6*100</f>
        <v>#DIV/0!</v>
      </c>
      <c r="I24" s="472" t="s">
        <v>36</v>
      </c>
      <c r="J24" s="473"/>
      <c r="K24" s="402"/>
      <c r="L24" s="1273"/>
      <c r="M24" s="1274"/>
      <c r="N24" s="431"/>
      <c r="O24" s="423" t="s">
        <v>327</v>
      </c>
      <c r="P24" s="972"/>
      <c r="Q24" s="128"/>
      <c r="R24" s="455">
        <f t="shared" si="1"/>
      </c>
      <c r="S24" s="501">
        <f t="shared" si="2"/>
        <v>0</v>
      </c>
      <c r="T24" s="1256" t="s">
        <v>277</v>
      </c>
      <c r="U24" s="1257"/>
      <c r="V24" s="1258"/>
      <c r="W24" s="1258"/>
      <c r="X24" s="1258"/>
      <c r="Y24" s="1258"/>
      <c r="Z24" s="1259"/>
      <c r="AA24" s="377">
        <f>SUM(AA16:AA23,S16:S24)</f>
        <v>0</v>
      </c>
    </row>
    <row r="25" spans="1:27" ht="19.5" customHeight="1" thickBot="1">
      <c r="A25" s="1266" t="s">
        <v>245</v>
      </c>
      <c r="B25" s="1267"/>
      <c r="C25" s="1238"/>
      <c r="D25" s="467"/>
      <c r="E25" s="354">
        <f>IF(D25="",0,D25/S10)</f>
        <v>0</v>
      </c>
      <c r="F25" s="839"/>
      <c r="G25" s="357"/>
      <c r="H25" s="357"/>
      <c r="I25" s="357"/>
      <c r="J25" s="357"/>
      <c r="K25" s="338"/>
      <c r="L25" s="1174" t="s">
        <v>272</v>
      </c>
      <c r="M25" s="1185"/>
      <c r="N25" s="1224" t="s">
        <v>273</v>
      </c>
      <c r="O25" s="1224"/>
      <c r="P25" s="504" t="s">
        <v>323</v>
      </c>
      <c r="Q25" s="1168" t="s">
        <v>444</v>
      </c>
      <c r="R25" s="1169"/>
      <c r="S25" s="505" t="s">
        <v>324</v>
      </c>
      <c r="T25" s="1174" t="s">
        <v>276</v>
      </c>
      <c r="U25" s="1185"/>
      <c r="V25" s="1224" t="s">
        <v>273</v>
      </c>
      <c r="W25" s="1224"/>
      <c r="X25" s="504" t="s">
        <v>323</v>
      </c>
      <c r="Y25" s="1168" t="s">
        <v>443</v>
      </c>
      <c r="Z25" s="1169"/>
      <c r="AA25" s="507" t="s">
        <v>324</v>
      </c>
    </row>
    <row r="26" spans="1:27" ht="19.5" customHeight="1">
      <c r="A26" s="1268" t="s">
        <v>44</v>
      </c>
      <c r="B26" s="1269"/>
      <c r="C26" s="1211"/>
      <c r="D26" s="371"/>
      <c r="E26" s="361">
        <f>IF(D26="",0,D26/S10)</f>
        <v>0</v>
      </c>
      <c r="F26" s="840"/>
      <c r="G26" s="364"/>
      <c r="H26" s="364"/>
      <c r="I26" s="364"/>
      <c r="J26" s="364"/>
      <c r="K26" s="343"/>
      <c r="L26" s="1166"/>
      <c r="M26" s="1167"/>
      <c r="N26" s="428"/>
      <c r="O26" s="426"/>
      <c r="P26" s="757"/>
      <c r="Q26" s="1170"/>
      <c r="R26" s="1171"/>
      <c r="S26" s="1012">
        <f aca="true" t="shared" si="5" ref="S26:S34">ROUNDDOWN(IF(Q26="",0,P26/Q26*N26)*1.1,0)</f>
        <v>0</v>
      </c>
      <c r="T26" s="1343"/>
      <c r="U26" s="1344"/>
      <c r="V26" s="845"/>
      <c r="W26" s="846"/>
      <c r="X26" s="847"/>
      <c r="Y26" s="1170"/>
      <c r="Z26" s="1171"/>
      <c r="AA26" s="1011">
        <f aca="true" t="shared" si="6" ref="AA26:AA33">ROUNDDOWN(IF(Y26="",0,X26/Y26*V26)*1.1,0)</f>
        <v>0</v>
      </c>
    </row>
    <row r="27" spans="1:27" ht="19.5" customHeight="1">
      <c r="A27" s="1268" t="s">
        <v>246</v>
      </c>
      <c r="B27" s="1269"/>
      <c r="C27" s="1211"/>
      <c r="D27" s="371"/>
      <c r="E27" s="361">
        <f>IF(D27="",0,D27/S10)</f>
        <v>0</v>
      </c>
      <c r="F27" s="840"/>
      <c r="G27" s="364"/>
      <c r="H27" s="364"/>
      <c r="I27" s="364"/>
      <c r="J27" s="364"/>
      <c r="K27" s="343"/>
      <c r="L27" s="1166"/>
      <c r="M27" s="1167"/>
      <c r="N27" s="428"/>
      <c r="O27" s="426"/>
      <c r="P27" s="757"/>
      <c r="Q27" s="1154"/>
      <c r="R27" s="1155"/>
      <c r="S27" s="1012">
        <f t="shared" si="5"/>
        <v>0</v>
      </c>
      <c r="T27" s="1166"/>
      <c r="U27" s="1167"/>
      <c r="V27" s="770"/>
      <c r="W27" s="426"/>
      <c r="X27" s="162"/>
      <c r="Y27" s="1154"/>
      <c r="Z27" s="1155"/>
      <c r="AA27" s="1011">
        <f t="shared" si="6"/>
        <v>0</v>
      </c>
    </row>
    <row r="28" spans="1:27" ht="19.5" customHeight="1">
      <c r="A28" s="404"/>
      <c r="B28" s="1210" t="s">
        <v>247</v>
      </c>
      <c r="C28" s="1211"/>
      <c r="D28" s="371"/>
      <c r="E28" s="361">
        <f>IF(D28="",0,D28/S10)</f>
        <v>0</v>
      </c>
      <c r="F28" s="840"/>
      <c r="G28" s="364"/>
      <c r="H28" s="364"/>
      <c r="I28" s="364"/>
      <c r="J28" s="364"/>
      <c r="K28" s="343"/>
      <c r="L28" s="1166"/>
      <c r="M28" s="1167"/>
      <c r="N28" s="428"/>
      <c r="O28" s="426"/>
      <c r="P28" s="158"/>
      <c r="Q28" s="1154"/>
      <c r="R28" s="1155"/>
      <c r="S28" s="1012">
        <f t="shared" si="5"/>
        <v>0</v>
      </c>
      <c r="T28" s="1166"/>
      <c r="U28" s="1167"/>
      <c r="V28" s="770"/>
      <c r="W28" s="426"/>
      <c r="X28" s="162"/>
      <c r="Y28" s="1154"/>
      <c r="Z28" s="1155"/>
      <c r="AA28" s="1011">
        <f t="shared" si="6"/>
        <v>0</v>
      </c>
    </row>
    <row r="29" spans="1:27" ht="19.5" customHeight="1" thickBot="1">
      <c r="A29" s="523"/>
      <c r="B29" s="1281" t="s">
        <v>248</v>
      </c>
      <c r="C29" s="1282"/>
      <c r="D29" s="526"/>
      <c r="E29" s="527">
        <f>IF(D29="",0,D29/S10)</f>
        <v>0</v>
      </c>
      <c r="F29" s="841"/>
      <c r="G29" s="529"/>
      <c r="H29" s="529"/>
      <c r="I29" s="529"/>
      <c r="J29" s="530"/>
      <c r="K29" s="343" t="s">
        <v>266</v>
      </c>
      <c r="L29" s="1166"/>
      <c r="M29" s="1167"/>
      <c r="N29" s="769"/>
      <c r="O29" s="429"/>
      <c r="P29" s="165"/>
      <c r="Q29" s="1307"/>
      <c r="R29" s="1308"/>
      <c r="S29" s="1012">
        <f t="shared" si="5"/>
        <v>0</v>
      </c>
      <c r="T29" s="1166"/>
      <c r="U29" s="1167"/>
      <c r="V29" s="770"/>
      <c r="W29" s="429"/>
      <c r="X29" s="162"/>
      <c r="Y29" s="1154"/>
      <c r="Z29" s="1155"/>
      <c r="AA29" s="1011">
        <f t="shared" si="6"/>
        <v>0</v>
      </c>
    </row>
    <row r="30" spans="1:27" ht="19.5" customHeight="1">
      <c r="A30" s="1301" t="s">
        <v>299</v>
      </c>
      <c r="B30" s="1302"/>
      <c r="C30" s="1327"/>
      <c r="D30" s="1237" t="s">
        <v>253</v>
      </c>
      <c r="E30" s="1267"/>
      <c r="F30" s="1267"/>
      <c r="G30" s="1267"/>
      <c r="H30" s="1238"/>
      <c r="I30" s="407" t="s">
        <v>45</v>
      </c>
      <c r="J30" s="525" t="s">
        <v>46</v>
      </c>
      <c r="K30" s="343" t="s">
        <v>267</v>
      </c>
      <c r="L30" s="1166"/>
      <c r="M30" s="1167"/>
      <c r="N30" s="428"/>
      <c r="O30" s="426"/>
      <c r="P30" s="158"/>
      <c r="Q30" s="1154"/>
      <c r="R30" s="1155"/>
      <c r="S30" s="1012">
        <f t="shared" si="5"/>
        <v>0</v>
      </c>
      <c r="T30" s="1166"/>
      <c r="U30" s="1167"/>
      <c r="V30" s="770"/>
      <c r="W30" s="426"/>
      <c r="X30" s="162"/>
      <c r="Y30" s="1154"/>
      <c r="Z30" s="1155"/>
      <c r="AA30" s="1011">
        <f t="shared" si="6"/>
        <v>0</v>
      </c>
    </row>
    <row r="31" spans="1:27" ht="19.5" customHeight="1">
      <c r="A31" s="1275" t="s">
        <v>250</v>
      </c>
      <c r="B31" s="1276"/>
      <c r="C31" s="406"/>
      <c r="D31" s="380"/>
      <c r="E31" s="381"/>
      <c r="F31" s="381"/>
      <c r="G31" s="381"/>
      <c r="H31" s="382"/>
      <c r="I31" s="383"/>
      <c r="J31" s="380"/>
      <c r="K31" s="343" t="s">
        <v>268</v>
      </c>
      <c r="L31" s="1166"/>
      <c r="M31" s="1167"/>
      <c r="N31" s="428"/>
      <c r="O31" s="429"/>
      <c r="P31" s="158"/>
      <c r="Q31" s="1154"/>
      <c r="R31" s="1155"/>
      <c r="S31" s="1012">
        <f t="shared" si="5"/>
        <v>0</v>
      </c>
      <c r="T31" s="1166"/>
      <c r="U31" s="1167"/>
      <c r="V31" s="770"/>
      <c r="W31" s="426"/>
      <c r="X31" s="162"/>
      <c r="Y31" s="1154"/>
      <c r="Z31" s="1155"/>
      <c r="AA31" s="1011">
        <f t="shared" si="6"/>
        <v>0</v>
      </c>
    </row>
    <row r="32" spans="1:27" ht="19.5" customHeight="1">
      <c r="A32" s="1266"/>
      <c r="B32" s="1238"/>
      <c r="C32" s="407"/>
      <c r="D32" s="356"/>
      <c r="E32" s="357"/>
      <c r="F32" s="357"/>
      <c r="G32" s="357"/>
      <c r="H32" s="385"/>
      <c r="I32" s="386"/>
      <c r="J32" s="356"/>
      <c r="K32" s="343" t="s">
        <v>254</v>
      </c>
      <c r="L32" s="1166"/>
      <c r="M32" s="1167"/>
      <c r="N32" s="428"/>
      <c r="O32" s="426"/>
      <c r="P32" s="158"/>
      <c r="Q32" s="1154"/>
      <c r="R32" s="1155"/>
      <c r="S32" s="1012">
        <f t="shared" si="5"/>
        <v>0</v>
      </c>
      <c r="T32" s="1166"/>
      <c r="U32" s="1167"/>
      <c r="V32" s="770"/>
      <c r="W32" s="429"/>
      <c r="X32" s="162"/>
      <c r="Y32" s="1154"/>
      <c r="Z32" s="1155"/>
      <c r="AA32" s="1011">
        <f t="shared" si="6"/>
        <v>0</v>
      </c>
    </row>
    <row r="33" spans="1:27" ht="19.5" customHeight="1" thickBot="1">
      <c r="A33" s="1277" t="s">
        <v>251</v>
      </c>
      <c r="B33" s="1278"/>
      <c r="C33" s="406"/>
      <c r="D33" s="380"/>
      <c r="E33" s="381"/>
      <c r="F33" s="381"/>
      <c r="G33" s="381"/>
      <c r="H33" s="382"/>
      <c r="I33" s="383"/>
      <c r="J33" s="380"/>
      <c r="K33" s="387"/>
      <c r="L33" s="1166"/>
      <c r="M33" s="1167"/>
      <c r="N33" s="428"/>
      <c r="O33" s="426"/>
      <c r="P33" s="158"/>
      <c r="Q33" s="1154"/>
      <c r="R33" s="1155"/>
      <c r="S33" s="1012">
        <f t="shared" si="5"/>
        <v>0</v>
      </c>
      <c r="T33" s="1160"/>
      <c r="U33" s="1161"/>
      <c r="V33" s="771"/>
      <c r="W33" s="429"/>
      <c r="X33" s="163"/>
      <c r="Y33" s="1156"/>
      <c r="Z33" s="1157"/>
      <c r="AA33" s="1017">
        <f t="shared" si="6"/>
        <v>0</v>
      </c>
    </row>
    <row r="34" spans="1:27" ht="19.5" customHeight="1" thickBot="1" thickTop="1">
      <c r="A34" s="1279"/>
      <c r="B34" s="1280"/>
      <c r="C34" s="408"/>
      <c r="D34" s="389"/>
      <c r="E34" s="390"/>
      <c r="F34" s="390"/>
      <c r="G34" s="390"/>
      <c r="H34" s="391"/>
      <c r="I34" s="392"/>
      <c r="J34" s="389"/>
      <c r="K34" s="393"/>
      <c r="L34" s="1202"/>
      <c r="M34" s="1203"/>
      <c r="N34" s="431"/>
      <c r="O34" s="423"/>
      <c r="P34" s="159"/>
      <c r="Q34" s="1321"/>
      <c r="R34" s="1322"/>
      <c r="S34" s="1013">
        <f t="shared" si="5"/>
        <v>0</v>
      </c>
      <c r="T34" s="1256" t="s">
        <v>47</v>
      </c>
      <c r="U34" s="1257"/>
      <c r="V34" s="1258"/>
      <c r="W34" s="1258"/>
      <c r="X34" s="1258"/>
      <c r="Y34" s="1258"/>
      <c r="Z34" s="1259"/>
      <c r="AA34" s="394">
        <f>SUM(AA26:AA33,S26:S34)</f>
        <v>0</v>
      </c>
    </row>
    <row r="35" spans="1:27" ht="19.5" customHeight="1">
      <c r="A35" s="412"/>
      <c r="B35" s="412"/>
      <c r="C35" s="412"/>
      <c r="D35" s="412"/>
      <c r="E35" s="412"/>
      <c r="F35" s="412"/>
      <c r="G35" s="412"/>
      <c r="H35" s="412"/>
      <c r="I35" s="412"/>
      <c r="J35" s="412"/>
      <c r="K35" s="412"/>
      <c r="L35" s="412"/>
      <c r="M35" s="1007" t="s">
        <v>463</v>
      </c>
      <c r="N35" s="335"/>
      <c r="O35" s="412"/>
      <c r="P35" s="412"/>
      <c r="Q35" s="412"/>
      <c r="R35" s="412"/>
      <c r="S35" s="412"/>
      <c r="T35" s="412"/>
      <c r="U35" s="412"/>
      <c r="V35" s="412"/>
      <c r="W35" s="412"/>
      <c r="X35" s="412"/>
      <c r="Y35" s="412"/>
      <c r="Z35" s="412"/>
      <c r="AA35" s="412"/>
    </row>
    <row r="36" spans="1:27" ht="19.5" customHeight="1">
      <c r="A36" s="410">
        <v>5</v>
      </c>
      <c r="B36" s="1341">
        <f>'②収支'!C111</f>
        <v>0</v>
      </c>
      <c r="C36" s="1342"/>
      <c r="D36" s="1342"/>
      <c r="E36" s="411"/>
      <c r="F36" s="1195" t="s">
        <v>209</v>
      </c>
      <c r="G36" s="1196"/>
      <c r="H36" s="1196"/>
      <c r="I36" s="1196"/>
      <c r="J36" s="1196"/>
      <c r="K36" s="1196"/>
      <c r="L36" s="1196"/>
      <c r="M36" s="1196"/>
      <c r="N36" s="1196"/>
      <c r="O36" s="412"/>
      <c r="P36" s="412"/>
      <c r="Q36" s="412"/>
      <c r="R36" s="413"/>
      <c r="S36" s="412"/>
      <c r="T36" s="412"/>
      <c r="U36" s="412"/>
      <c r="V36" s="412"/>
      <c r="W36" s="412"/>
      <c r="X36" s="412"/>
      <c r="Y36" s="412"/>
      <c r="Z36" s="412"/>
      <c r="AA36" s="412"/>
    </row>
    <row r="37" spans="1:27" ht="19.5" customHeight="1" thickBot="1">
      <c r="A37" s="412"/>
      <c r="B37" s="412"/>
      <c r="C37" s="412"/>
      <c r="D37" s="412"/>
      <c r="E37" s="412"/>
      <c r="F37" s="412"/>
      <c r="G37" s="412"/>
      <c r="H37" s="412"/>
      <c r="I37" s="412"/>
      <c r="J37" s="412"/>
      <c r="K37" s="412"/>
      <c r="L37" s="412"/>
      <c r="M37" s="412"/>
      <c r="N37" s="412"/>
      <c r="O37" s="412"/>
      <c r="P37" s="412"/>
      <c r="Q37" s="412"/>
      <c r="R37" s="412"/>
      <c r="S37" s="412"/>
      <c r="T37" s="412"/>
      <c r="U37" s="414"/>
      <c r="V37" s="414"/>
      <c r="W37" s="414"/>
      <c r="X37" s="414"/>
      <c r="Y37" s="414"/>
      <c r="Z37" s="414"/>
      <c r="AA37" s="414"/>
    </row>
    <row r="38" spans="1:27" ht="12.75" customHeight="1">
      <c r="A38" s="1285" t="s">
        <v>317</v>
      </c>
      <c r="B38" s="1286"/>
      <c r="C38" s="1287"/>
      <c r="D38" s="395"/>
      <c r="E38" s="396" t="s">
        <v>286</v>
      </c>
      <c r="F38" s="397" t="s">
        <v>33</v>
      </c>
      <c r="G38" s="1288" t="s">
        <v>34</v>
      </c>
      <c r="H38" s="1286"/>
      <c r="I38" s="1286"/>
      <c r="J38" s="1289"/>
      <c r="K38" s="398" t="s">
        <v>35</v>
      </c>
      <c r="L38" s="339"/>
      <c r="M38" s="339"/>
      <c r="N38" s="339"/>
      <c r="O38" s="339"/>
      <c r="P38" s="339"/>
      <c r="Q38" s="339"/>
      <c r="R38" s="339"/>
      <c r="S38" s="339"/>
      <c r="T38" s="339"/>
      <c r="U38" s="339"/>
      <c r="V38" s="339"/>
      <c r="W38" s="339"/>
      <c r="X38" s="1301" t="s">
        <v>279</v>
      </c>
      <c r="Y38" s="1302"/>
      <c r="Z38" s="1302"/>
      <c r="AA38" s="1303"/>
    </row>
    <row r="39" spans="1:27" ht="12.75" customHeight="1" thickBot="1">
      <c r="A39" s="1192"/>
      <c r="B39" s="1190"/>
      <c r="C39" s="1191"/>
      <c r="D39" s="399" t="s">
        <v>319</v>
      </c>
      <c r="E39" s="400" t="s">
        <v>301</v>
      </c>
      <c r="F39" s="401" t="s">
        <v>302</v>
      </c>
      <c r="G39" s="1190"/>
      <c r="H39" s="1190"/>
      <c r="I39" s="1190"/>
      <c r="J39" s="1194"/>
      <c r="K39" s="402"/>
      <c r="L39" s="344"/>
      <c r="M39" s="1186" t="s">
        <v>313</v>
      </c>
      <c r="N39" s="1232"/>
      <c r="O39" s="1186" t="s">
        <v>256</v>
      </c>
      <c r="P39" s="1186"/>
      <c r="Q39" s="1186" t="s">
        <v>257</v>
      </c>
      <c r="R39" s="1186"/>
      <c r="S39" s="345"/>
      <c r="T39" s="345"/>
      <c r="U39" s="345"/>
      <c r="V39" s="345"/>
      <c r="W39" s="345"/>
      <c r="X39" s="346" t="s">
        <v>280</v>
      </c>
      <c r="Y39" s="117"/>
      <c r="Z39" s="347" t="s">
        <v>36</v>
      </c>
      <c r="AA39" s="348">
        <f>+U45*Y39/100</f>
        <v>0</v>
      </c>
    </row>
    <row r="40" spans="1:27" ht="12.75" customHeight="1" thickBot="1">
      <c r="A40" s="1192"/>
      <c r="B40" s="1190"/>
      <c r="C40" s="1191"/>
      <c r="D40" s="481"/>
      <c r="E40" s="400" t="s">
        <v>224</v>
      </c>
      <c r="F40" s="401" t="s">
        <v>225</v>
      </c>
      <c r="G40" s="1190"/>
      <c r="H40" s="1190"/>
      <c r="I40" s="1190"/>
      <c r="J40" s="1194"/>
      <c r="K40" s="403" t="s">
        <v>37</v>
      </c>
      <c r="L40" s="1231"/>
      <c r="M40" s="1231"/>
      <c r="N40" s="350" t="s">
        <v>38</v>
      </c>
      <c r="O40" s="118">
        <v>80</v>
      </c>
      <c r="P40" s="350" t="s">
        <v>328</v>
      </c>
      <c r="Q40" s="1172">
        <f>L40*O40/100</f>
        <v>0</v>
      </c>
      <c r="R40" s="1173"/>
      <c r="S40" s="1174" t="s">
        <v>39</v>
      </c>
      <c r="T40" s="1175"/>
      <c r="U40" s="480">
        <f>IF(AND(ISBLANK(O42:O45),ISBLANK(T42:T44)),"",7-(COUNTBLANK(O42:O45)+COUNTBLANK(T42:T44)))</f>
        <v>0</v>
      </c>
      <c r="V40" s="351" t="s">
        <v>40</v>
      </c>
      <c r="W40" s="352"/>
      <c r="X40" s="346" t="s">
        <v>426</v>
      </c>
      <c r="Y40" s="117"/>
      <c r="Z40" s="347" t="s">
        <v>36</v>
      </c>
      <c r="AA40" s="348">
        <f>+U45*Y40/100</f>
        <v>0</v>
      </c>
    </row>
    <row r="41" spans="1:27" ht="19.5" customHeight="1" thickBot="1">
      <c r="A41" s="1216" t="s">
        <v>226</v>
      </c>
      <c r="B41" s="1217"/>
      <c r="C41" s="1218"/>
      <c r="D41" s="463">
        <f>U45</f>
        <v>0</v>
      </c>
      <c r="E41" s="464" t="e">
        <f>IF(D41="",0,D41/S45)</f>
        <v>#DIV/0!</v>
      </c>
      <c r="F41" s="834"/>
      <c r="G41" s="465"/>
      <c r="H41" s="465"/>
      <c r="I41" s="465"/>
      <c r="J41" s="466"/>
      <c r="K41" s="398" t="s">
        <v>258</v>
      </c>
      <c r="L41" s="453" t="s">
        <v>258</v>
      </c>
      <c r="M41" s="1219" t="s">
        <v>314</v>
      </c>
      <c r="N41" s="1220"/>
      <c r="O41" s="489" t="s">
        <v>41</v>
      </c>
      <c r="P41" s="1219" t="s">
        <v>285</v>
      </c>
      <c r="Q41" s="1185"/>
      <c r="R41" s="491" t="s">
        <v>42</v>
      </c>
      <c r="S41" s="490" t="s">
        <v>271</v>
      </c>
      <c r="T41" s="487" t="s">
        <v>41</v>
      </c>
      <c r="U41" s="1219" t="s">
        <v>285</v>
      </c>
      <c r="V41" s="1223"/>
      <c r="W41" s="345"/>
      <c r="X41" s="358" t="s">
        <v>281</v>
      </c>
      <c r="Y41" s="119"/>
      <c r="Z41" s="359" t="s">
        <v>48</v>
      </c>
      <c r="AA41" s="348">
        <f>+U45*Y41/100</f>
        <v>0</v>
      </c>
    </row>
    <row r="42" spans="1:27" ht="19.5" customHeight="1" thickBot="1">
      <c r="A42" s="404"/>
      <c r="B42" s="1237" t="s">
        <v>289</v>
      </c>
      <c r="C42" s="1238"/>
      <c r="D42" s="461"/>
      <c r="E42" s="354">
        <f>IF(D42="",0,D42/S45)</f>
        <v>0</v>
      </c>
      <c r="F42" s="835">
        <f>IF($D$41=0,"",D42/$D$41*100)</f>
      </c>
      <c r="G42" s="1221"/>
      <c r="H42" s="1221"/>
      <c r="I42" s="1221"/>
      <c r="J42" s="1222"/>
      <c r="K42" s="402" t="s">
        <v>259</v>
      </c>
      <c r="L42" s="483"/>
      <c r="M42" s="1290"/>
      <c r="N42" s="1291"/>
      <c r="O42" s="484"/>
      <c r="P42" s="1227">
        <f>+O42*M42</f>
        <v>0</v>
      </c>
      <c r="Q42" s="1228"/>
      <c r="R42" s="492"/>
      <c r="S42" s="485"/>
      <c r="T42" s="486"/>
      <c r="U42" s="1227">
        <f>+T42*S42</f>
        <v>0</v>
      </c>
      <c r="V42" s="1229"/>
      <c r="W42" s="345"/>
      <c r="X42" s="1176" t="s">
        <v>282</v>
      </c>
      <c r="Y42" s="1177"/>
      <c r="Z42" s="1178"/>
      <c r="AA42" s="363">
        <f>+AA41+AA40+AA39</f>
        <v>0</v>
      </c>
    </row>
    <row r="43" spans="1:27" ht="19.5" customHeight="1" thickBot="1">
      <c r="A43" s="404"/>
      <c r="B43" s="1210" t="s">
        <v>228</v>
      </c>
      <c r="C43" s="1211"/>
      <c r="D43" s="353">
        <f>AA50</f>
        <v>0</v>
      </c>
      <c r="E43" s="361">
        <f>IF(D43=0,0,D43/S45)</f>
        <v>0</v>
      </c>
      <c r="F43" s="836">
        <f aca="true" t="shared" si="7" ref="F43:F59">IF($D$41=0,"",D43/$D$41*100)</f>
      </c>
      <c r="G43" s="832" t="s">
        <v>252</v>
      </c>
      <c r="H43" s="364"/>
      <c r="I43" s="364"/>
      <c r="J43" s="364"/>
      <c r="K43" s="402" t="s">
        <v>260</v>
      </c>
      <c r="L43" s="123"/>
      <c r="M43" s="1292"/>
      <c r="N43" s="1293"/>
      <c r="O43" s="447"/>
      <c r="P43" s="1179">
        <f>+O43*M43</f>
        <v>0</v>
      </c>
      <c r="Q43" s="1230"/>
      <c r="R43" s="493"/>
      <c r="S43" s="449"/>
      <c r="T43" s="450"/>
      <c r="U43" s="1179">
        <f>+T43*S43</f>
        <v>0</v>
      </c>
      <c r="V43" s="1180"/>
      <c r="W43" s="345"/>
      <c r="X43" s="1235" t="s">
        <v>423</v>
      </c>
      <c r="Y43" s="1236"/>
      <c r="Z43" s="124"/>
      <c r="AA43" s="365">
        <f>+S45*Z43</f>
        <v>0</v>
      </c>
    </row>
    <row r="44" spans="1:27" ht="19.5" customHeight="1" thickBot="1">
      <c r="A44" s="404"/>
      <c r="B44" s="1210" t="s">
        <v>14</v>
      </c>
      <c r="C44" s="1211"/>
      <c r="D44" s="353">
        <f>AA59</f>
        <v>0</v>
      </c>
      <c r="E44" s="361">
        <f>IF(D44=0,0,D44/S45)</f>
        <v>0</v>
      </c>
      <c r="F44" s="836">
        <f t="shared" si="7"/>
      </c>
      <c r="G44" s="832" t="s">
        <v>252</v>
      </c>
      <c r="H44" s="364"/>
      <c r="I44" s="364"/>
      <c r="J44" s="364"/>
      <c r="K44" s="402" t="s">
        <v>306</v>
      </c>
      <c r="L44" s="123"/>
      <c r="M44" s="1292"/>
      <c r="N44" s="1293"/>
      <c r="O44" s="447"/>
      <c r="P44" s="1179">
        <f>+O44*M44</f>
        <v>0</v>
      </c>
      <c r="Q44" s="1230"/>
      <c r="R44" s="497"/>
      <c r="S44" s="498"/>
      <c r="T44" s="499"/>
      <c r="U44" s="1247">
        <f>+T44*S44</f>
        <v>0</v>
      </c>
      <c r="V44" s="1248"/>
      <c r="W44" s="345"/>
      <c r="X44" s="1239" t="s">
        <v>424</v>
      </c>
      <c r="Y44" s="1240"/>
      <c r="Z44" s="125"/>
      <c r="AA44" s="366">
        <f>IF(Z44="",0,Z44*S45)</f>
        <v>0</v>
      </c>
    </row>
    <row r="45" spans="1:27" ht="19.5" customHeight="1" thickBot="1" thickTop="1">
      <c r="A45" s="404"/>
      <c r="B45" s="1210" t="s">
        <v>229</v>
      </c>
      <c r="C45" s="1211"/>
      <c r="D45" s="121"/>
      <c r="E45" s="361">
        <f>IF(D45="",0,D45/S45)</f>
        <v>0</v>
      </c>
      <c r="F45" s="836">
        <f t="shared" si="7"/>
      </c>
      <c r="G45" s="1213"/>
      <c r="H45" s="1213"/>
      <c r="I45" s="1213"/>
      <c r="J45" s="1214"/>
      <c r="K45" s="403" t="s">
        <v>262</v>
      </c>
      <c r="L45" s="126"/>
      <c r="M45" s="1296"/>
      <c r="N45" s="1340"/>
      <c r="O45" s="448"/>
      <c r="P45" s="1243">
        <f>+O45*M45</f>
        <v>0</v>
      </c>
      <c r="Q45" s="1244"/>
      <c r="R45" s="494" t="s">
        <v>330</v>
      </c>
      <c r="S45" s="495">
        <f>SUM(M42:N45,S42:S44)</f>
        <v>0</v>
      </c>
      <c r="T45" s="496">
        <f>IF(ISERR($U45/$S45),0,TRUNC($U45/$S45))</f>
        <v>0</v>
      </c>
      <c r="U45" s="1245">
        <f>SUM(P42:Q45,U42:V44)</f>
        <v>0</v>
      </c>
      <c r="V45" s="1246"/>
      <c r="W45" s="345"/>
      <c r="X45" s="345"/>
      <c r="Y45" s="345"/>
      <c r="Z45" s="345"/>
      <c r="AA45" s="415">
        <f>SUM(AA42:AA44)</f>
        <v>0</v>
      </c>
    </row>
    <row r="46" spans="1:27" ht="19.5" customHeight="1" thickBot="1">
      <c r="A46" s="405" t="s">
        <v>230</v>
      </c>
      <c r="B46" s="1210" t="s">
        <v>231</v>
      </c>
      <c r="C46" s="1211"/>
      <c r="D46" s="353">
        <f>AA69</f>
        <v>0</v>
      </c>
      <c r="E46" s="361">
        <f>IF(D46=0,0,D46/S45)</f>
        <v>0</v>
      </c>
      <c r="F46" s="836">
        <f t="shared" si="7"/>
      </c>
      <c r="G46" s="832" t="s">
        <v>252</v>
      </c>
      <c r="H46" s="364"/>
      <c r="I46" s="364"/>
      <c r="J46" s="364"/>
      <c r="K46" s="1252" t="s">
        <v>307</v>
      </c>
      <c r="L46" s="1174" t="s">
        <v>283</v>
      </c>
      <c r="M46" s="1185"/>
      <c r="N46" s="1224" t="s">
        <v>309</v>
      </c>
      <c r="O46" s="1224"/>
      <c r="P46" s="504" t="s">
        <v>323</v>
      </c>
      <c r="Q46" s="489" t="s">
        <v>315</v>
      </c>
      <c r="R46" s="506" t="s">
        <v>316</v>
      </c>
      <c r="S46" s="505" t="s">
        <v>324</v>
      </c>
      <c r="T46" s="1174" t="s">
        <v>276</v>
      </c>
      <c r="U46" s="1185"/>
      <c r="V46" s="1224" t="s">
        <v>309</v>
      </c>
      <c r="W46" s="1224"/>
      <c r="X46" s="504" t="s">
        <v>323</v>
      </c>
      <c r="Y46" s="489" t="s">
        <v>315</v>
      </c>
      <c r="Z46" s="506" t="s">
        <v>316</v>
      </c>
      <c r="AA46" s="507" t="s">
        <v>324</v>
      </c>
    </row>
    <row r="47" spans="1:27" ht="19.5" customHeight="1">
      <c r="A47" s="405"/>
      <c r="B47" s="1210" t="s">
        <v>15</v>
      </c>
      <c r="C47" s="1211"/>
      <c r="D47" s="122"/>
      <c r="E47" s="361">
        <f>IF(D47="",0,D47/S45)</f>
        <v>0</v>
      </c>
      <c r="F47" s="836">
        <f t="shared" si="7"/>
      </c>
      <c r="G47" s="1255"/>
      <c r="H47" s="1213"/>
      <c r="I47" s="1213"/>
      <c r="J47" s="1214"/>
      <c r="K47" s="1253"/>
      <c r="L47" s="1338"/>
      <c r="M47" s="1339"/>
      <c r="N47" s="1036"/>
      <c r="O47" s="1029"/>
      <c r="P47" s="970"/>
      <c r="Q47" s="1037"/>
      <c r="R47" s="456">
        <f aca="true" t="shared" si="8" ref="R47:R59">O47</f>
        <v>0</v>
      </c>
      <c r="S47" s="502">
        <f aca="true" t="shared" si="9" ref="S47:S59">ROUNDDOWN(IF(Q47="",0,P47/Q47*N47)*1.1,0)</f>
        <v>0</v>
      </c>
      <c r="T47" s="1330"/>
      <c r="U47" s="1331"/>
      <c r="V47" s="1028"/>
      <c r="W47" s="1039"/>
      <c r="X47" s="1030"/>
      <c r="Y47" s="1031"/>
      <c r="Z47" s="503">
        <f>W47</f>
        <v>0</v>
      </c>
      <c r="AA47" s="508">
        <f>ROUNDDOWN(IF(Y47="",0,X47/Y47*V47)*1.1,0)</f>
        <v>0</v>
      </c>
    </row>
    <row r="48" spans="1:27" ht="19.5" customHeight="1">
      <c r="A48" s="405"/>
      <c r="B48" s="1210" t="s">
        <v>232</v>
      </c>
      <c r="C48" s="1211"/>
      <c r="D48" s="122"/>
      <c r="E48" s="361">
        <f>IF(D48="",0,D48/S45)</f>
        <v>0</v>
      </c>
      <c r="F48" s="836">
        <f t="shared" si="7"/>
      </c>
      <c r="G48" s="1213"/>
      <c r="H48" s="1213"/>
      <c r="I48" s="1213"/>
      <c r="J48" s="1214"/>
      <c r="K48" s="1253"/>
      <c r="L48" s="1334"/>
      <c r="M48" s="1335"/>
      <c r="N48" s="1038"/>
      <c r="O48" s="1039"/>
      <c r="P48" s="971"/>
      <c r="Q48" s="1040"/>
      <c r="R48" s="454">
        <f t="shared" si="8"/>
        <v>0</v>
      </c>
      <c r="S48" s="500">
        <f t="shared" si="9"/>
        <v>0</v>
      </c>
      <c r="T48" s="1334"/>
      <c r="U48" s="1335"/>
      <c r="V48" s="1028"/>
      <c r="W48" s="1039"/>
      <c r="X48" s="971"/>
      <c r="Y48" s="1045"/>
      <c r="Z48" s="457">
        <f>W48</f>
        <v>0</v>
      </c>
      <c r="AA48" s="369">
        <f>ROUNDDOWN(IF(Y48="",0,X48/Y48*V48)*1.1,0)</f>
        <v>0</v>
      </c>
    </row>
    <row r="49" spans="1:27" ht="19.5" customHeight="1" thickBot="1">
      <c r="A49" s="405"/>
      <c r="B49" s="1249" t="s">
        <v>233</v>
      </c>
      <c r="C49" s="370" t="s">
        <v>234</v>
      </c>
      <c r="D49" s="371"/>
      <c r="E49" s="361">
        <f>IF(D49="",0,D49/S45)</f>
        <v>0</v>
      </c>
      <c r="F49" s="836">
        <f t="shared" si="7"/>
      </c>
      <c r="G49" s="364"/>
      <c r="H49" s="364"/>
      <c r="I49" s="364"/>
      <c r="J49" s="364"/>
      <c r="K49" s="1253"/>
      <c r="L49" s="1334"/>
      <c r="M49" s="1335"/>
      <c r="N49" s="1028"/>
      <c r="O49" s="1039"/>
      <c r="P49" s="971"/>
      <c r="Q49" s="1040"/>
      <c r="R49" s="454">
        <f t="shared" si="8"/>
        <v>0</v>
      </c>
      <c r="S49" s="500">
        <f t="shared" si="9"/>
        <v>0</v>
      </c>
      <c r="T49" s="1323"/>
      <c r="U49" s="1324"/>
      <c r="V49" s="1047"/>
      <c r="W49" s="1048"/>
      <c r="X49" s="974"/>
      <c r="Y49" s="1049"/>
      <c r="Z49" s="458">
        <f>W49</f>
        <v>0</v>
      </c>
      <c r="AA49" s="372">
        <f>ROUNDDOWN(IF(Y49="",0,X49/Y49*V49)*1.1,0)</f>
        <v>0</v>
      </c>
    </row>
    <row r="50" spans="1:27" ht="19.5" customHeight="1" thickBot="1" thickTop="1">
      <c r="A50" s="405" t="s">
        <v>235</v>
      </c>
      <c r="B50" s="1250"/>
      <c r="C50" s="370" t="s">
        <v>236</v>
      </c>
      <c r="D50" s="371"/>
      <c r="E50" s="361">
        <f>IF(D50="",0,D50/S45)</f>
        <v>0</v>
      </c>
      <c r="F50" s="836">
        <f t="shared" si="7"/>
      </c>
      <c r="G50" s="364"/>
      <c r="H50" s="364"/>
      <c r="I50" s="364"/>
      <c r="J50" s="364"/>
      <c r="K50" s="1254"/>
      <c r="L50" s="1336"/>
      <c r="M50" s="1337"/>
      <c r="N50" s="1032"/>
      <c r="O50" s="1033"/>
      <c r="P50" s="972"/>
      <c r="Q50" s="1041"/>
      <c r="R50" s="455">
        <f t="shared" si="8"/>
        <v>0</v>
      </c>
      <c r="S50" s="501">
        <f t="shared" si="9"/>
        <v>0</v>
      </c>
      <c r="T50" s="1256" t="s">
        <v>278</v>
      </c>
      <c r="U50" s="1257"/>
      <c r="V50" s="1258"/>
      <c r="W50" s="1258"/>
      <c r="X50" s="1258"/>
      <c r="Y50" s="1258"/>
      <c r="Z50" s="1259"/>
      <c r="AA50" s="373">
        <f>SUM(AA47:AA49,S47:S50)</f>
        <v>0</v>
      </c>
    </row>
    <row r="51" spans="1:27" ht="19.5" customHeight="1">
      <c r="A51" s="405"/>
      <c r="B51" s="1251"/>
      <c r="C51" s="374" t="s">
        <v>237</v>
      </c>
      <c r="D51" s="371"/>
      <c r="E51" s="361">
        <f>IF(D51="",0,D51/S45)</f>
        <v>0</v>
      </c>
      <c r="F51" s="836">
        <f t="shared" si="7"/>
      </c>
      <c r="G51" s="364"/>
      <c r="H51" s="364"/>
      <c r="I51" s="364"/>
      <c r="J51" s="364"/>
      <c r="K51" s="398"/>
      <c r="L51" s="1332"/>
      <c r="M51" s="1333"/>
      <c r="N51" s="1042"/>
      <c r="O51" s="1029"/>
      <c r="P51" s="973"/>
      <c r="Q51" s="1043"/>
      <c r="R51" s="456">
        <f t="shared" si="8"/>
        <v>0</v>
      </c>
      <c r="S51" s="502">
        <f t="shared" si="9"/>
        <v>0</v>
      </c>
      <c r="T51" s="1338"/>
      <c r="U51" s="1339"/>
      <c r="V51" s="1028"/>
      <c r="W51" s="1029"/>
      <c r="X51" s="971"/>
      <c r="Y51" s="1045"/>
      <c r="Z51" s="459">
        <f aca="true" t="shared" si="10" ref="Z51:Z58">W51</f>
        <v>0</v>
      </c>
      <c r="AA51" s="416">
        <f aca="true" t="shared" si="11" ref="AA51:AA58">ROUNDDOWN(IF(Y51="",0,X51/Y51*V51)*1.1,0)</f>
        <v>0</v>
      </c>
    </row>
    <row r="52" spans="1:27" ht="19.5" customHeight="1">
      <c r="A52" s="405"/>
      <c r="B52" s="1215" t="s">
        <v>318</v>
      </c>
      <c r="C52" s="1211"/>
      <c r="D52" s="371"/>
      <c r="E52" s="361">
        <f>IF(D52="",0,D52/S45)</f>
        <v>0</v>
      </c>
      <c r="F52" s="836">
        <f t="shared" si="7"/>
      </c>
      <c r="G52" s="364"/>
      <c r="H52" s="364"/>
      <c r="I52" s="364"/>
      <c r="J52" s="364"/>
      <c r="K52" s="402" t="s">
        <v>264</v>
      </c>
      <c r="L52" s="1330"/>
      <c r="M52" s="1331"/>
      <c r="N52" s="1044"/>
      <c r="O52" s="1029"/>
      <c r="P52" s="971"/>
      <c r="Q52" s="1045"/>
      <c r="R52" s="456">
        <f t="shared" si="8"/>
        <v>0</v>
      </c>
      <c r="S52" s="500">
        <f t="shared" si="9"/>
        <v>0</v>
      </c>
      <c r="T52" s="1330"/>
      <c r="U52" s="1331"/>
      <c r="V52" s="1028"/>
      <c r="W52" s="1029"/>
      <c r="X52" s="971"/>
      <c r="Y52" s="1045"/>
      <c r="Z52" s="459">
        <f t="shared" si="10"/>
        <v>0</v>
      </c>
      <c r="AA52" s="369">
        <f t="shared" si="11"/>
        <v>0</v>
      </c>
    </row>
    <row r="53" spans="1:27" ht="19.5" customHeight="1">
      <c r="A53" s="405"/>
      <c r="B53" s="1210" t="s">
        <v>43</v>
      </c>
      <c r="C53" s="1211"/>
      <c r="D53" s="371"/>
      <c r="E53" s="361">
        <f>IF(D53="",0,D53/S45)</f>
        <v>0</v>
      </c>
      <c r="F53" s="836">
        <f t="shared" si="7"/>
      </c>
      <c r="G53" s="364"/>
      <c r="H53" s="364"/>
      <c r="I53" s="364"/>
      <c r="J53" s="364"/>
      <c r="K53" s="402"/>
      <c r="L53" s="1332"/>
      <c r="M53" s="1333"/>
      <c r="N53" s="1028"/>
      <c r="O53" s="1029"/>
      <c r="P53" s="971"/>
      <c r="Q53" s="1031"/>
      <c r="R53" s="454">
        <f t="shared" si="8"/>
        <v>0</v>
      </c>
      <c r="S53" s="500">
        <f t="shared" si="9"/>
        <v>0</v>
      </c>
      <c r="T53" s="1330"/>
      <c r="U53" s="1331"/>
      <c r="V53" s="1028"/>
      <c r="W53" s="1029"/>
      <c r="X53" s="971"/>
      <c r="Y53" s="1045"/>
      <c r="Z53" s="459">
        <f t="shared" si="10"/>
        <v>0</v>
      </c>
      <c r="AA53" s="369">
        <f t="shared" si="11"/>
        <v>0</v>
      </c>
    </row>
    <row r="54" spans="1:27" ht="19.5" customHeight="1">
      <c r="A54" s="405" t="s">
        <v>238</v>
      </c>
      <c r="B54" s="1210" t="s">
        <v>1</v>
      </c>
      <c r="C54" s="1211"/>
      <c r="D54" s="765"/>
      <c r="E54" s="768">
        <f>IF(D54="",0,D54/S45)</f>
        <v>0</v>
      </c>
      <c r="F54" s="844">
        <f t="shared" si="7"/>
      </c>
      <c r="G54" s="969"/>
      <c r="H54" s="902"/>
      <c r="I54" s="902"/>
      <c r="J54" s="903"/>
      <c r="K54" s="402" t="s">
        <v>265</v>
      </c>
      <c r="L54" s="1330"/>
      <c r="M54" s="1331"/>
      <c r="N54" s="1028"/>
      <c r="O54" s="1039"/>
      <c r="P54" s="971"/>
      <c r="Q54" s="1046"/>
      <c r="R54" s="454">
        <f t="shared" si="8"/>
        <v>0</v>
      </c>
      <c r="S54" s="500">
        <f t="shared" si="9"/>
        <v>0</v>
      </c>
      <c r="T54" s="1330"/>
      <c r="U54" s="1331"/>
      <c r="V54" s="1028"/>
      <c r="W54" s="1029"/>
      <c r="X54" s="971"/>
      <c r="Y54" s="1045"/>
      <c r="Z54" s="459">
        <f t="shared" si="10"/>
        <v>0</v>
      </c>
      <c r="AA54" s="369">
        <f t="shared" si="11"/>
        <v>0</v>
      </c>
    </row>
    <row r="55" spans="1:27" ht="19.5" customHeight="1">
      <c r="A55" s="404"/>
      <c r="B55" s="1249" t="s">
        <v>239</v>
      </c>
      <c r="C55" s="375" t="s">
        <v>297</v>
      </c>
      <c r="D55" s="767">
        <f>AA42</f>
        <v>0</v>
      </c>
      <c r="E55" s="768">
        <f>IF(D55=0,0,D55/S45)</f>
        <v>0</v>
      </c>
      <c r="F55" s="844">
        <f t="shared" si="7"/>
      </c>
      <c r="G55" s="1204" t="s">
        <v>252</v>
      </c>
      <c r="H55" s="1205"/>
      <c r="I55" s="1205"/>
      <c r="J55" s="1206"/>
      <c r="K55" s="402"/>
      <c r="L55" s="1330"/>
      <c r="M55" s="1331"/>
      <c r="N55" s="1028"/>
      <c r="O55" s="1029"/>
      <c r="P55" s="1030"/>
      <c r="Q55" s="1031"/>
      <c r="R55" s="456">
        <f t="shared" si="8"/>
        <v>0</v>
      </c>
      <c r="S55" s="500">
        <f t="shared" si="9"/>
        <v>0</v>
      </c>
      <c r="T55" s="1330"/>
      <c r="U55" s="1331"/>
      <c r="V55" s="1028"/>
      <c r="W55" s="1029"/>
      <c r="X55" s="971"/>
      <c r="Y55" s="1045"/>
      <c r="Z55" s="459">
        <f t="shared" si="10"/>
        <v>0</v>
      </c>
      <c r="AA55" s="369">
        <f t="shared" si="11"/>
        <v>0</v>
      </c>
    </row>
    <row r="56" spans="1:27" ht="19.5" customHeight="1">
      <c r="A56" s="404"/>
      <c r="B56" s="1250"/>
      <c r="C56" s="375" t="s">
        <v>241</v>
      </c>
      <c r="D56" s="767">
        <f>AA43</f>
        <v>0</v>
      </c>
      <c r="E56" s="768">
        <f>IF(D56=0,0,D56/S45)</f>
        <v>0</v>
      </c>
      <c r="F56" s="844">
        <f t="shared" si="7"/>
      </c>
      <c r="G56" s="1204" t="s">
        <v>252</v>
      </c>
      <c r="H56" s="1205"/>
      <c r="I56" s="1205"/>
      <c r="J56" s="1206"/>
      <c r="K56" s="402" t="s">
        <v>238</v>
      </c>
      <c r="L56" s="1330"/>
      <c r="M56" s="1331"/>
      <c r="N56" s="1028"/>
      <c r="O56" s="1029"/>
      <c r="P56" s="1030"/>
      <c r="Q56" s="1031"/>
      <c r="R56" s="454">
        <f t="shared" si="8"/>
        <v>0</v>
      </c>
      <c r="S56" s="500">
        <f t="shared" si="9"/>
        <v>0</v>
      </c>
      <c r="T56" s="1330"/>
      <c r="U56" s="1331"/>
      <c r="V56" s="1028"/>
      <c r="W56" s="1029"/>
      <c r="X56" s="971"/>
      <c r="Y56" s="1045"/>
      <c r="Z56" s="459">
        <f t="shared" si="10"/>
        <v>0</v>
      </c>
      <c r="AA56" s="369">
        <f t="shared" si="11"/>
        <v>0</v>
      </c>
    </row>
    <row r="57" spans="1:27" ht="19.5" customHeight="1">
      <c r="A57" s="404"/>
      <c r="B57" s="1251"/>
      <c r="C57" s="376" t="s">
        <v>298</v>
      </c>
      <c r="D57" s="353">
        <f>AA44</f>
        <v>0</v>
      </c>
      <c r="E57" s="361">
        <f>IF(D57=0,0,D57/S45)</f>
        <v>0</v>
      </c>
      <c r="F57" s="836">
        <f t="shared" si="7"/>
      </c>
      <c r="G57" s="832"/>
      <c r="H57" s="364"/>
      <c r="I57" s="364"/>
      <c r="J57" s="364"/>
      <c r="K57" s="402"/>
      <c r="L57" s="1330"/>
      <c r="M57" s="1331"/>
      <c r="N57" s="1028"/>
      <c r="O57" s="1029"/>
      <c r="P57" s="1030"/>
      <c r="Q57" s="1031"/>
      <c r="R57" s="454">
        <f t="shared" si="8"/>
        <v>0</v>
      </c>
      <c r="S57" s="500">
        <f t="shared" si="9"/>
        <v>0</v>
      </c>
      <c r="T57" s="1330"/>
      <c r="U57" s="1331"/>
      <c r="V57" s="1028"/>
      <c r="W57" s="1029"/>
      <c r="X57" s="971"/>
      <c r="Y57" s="1045"/>
      <c r="Z57" s="459">
        <f t="shared" si="10"/>
        <v>0</v>
      </c>
      <c r="AA57" s="369">
        <f t="shared" si="11"/>
        <v>0</v>
      </c>
    </row>
    <row r="58" spans="1:27" ht="19.5" customHeight="1" thickBot="1">
      <c r="A58" s="482"/>
      <c r="B58" s="1261" t="s">
        <v>243</v>
      </c>
      <c r="C58" s="1262"/>
      <c r="D58" s="475">
        <f>SUM(D42:D57)</f>
        <v>0</v>
      </c>
      <c r="E58" s="476">
        <f>IF(D58=0,0,D58/S45)</f>
        <v>0</v>
      </c>
      <c r="F58" s="837">
        <f t="shared" si="7"/>
      </c>
      <c r="G58" s="833"/>
      <c r="H58" s="478"/>
      <c r="I58" s="478"/>
      <c r="J58" s="479"/>
      <c r="K58" s="402"/>
      <c r="L58" s="1330"/>
      <c r="M58" s="1331"/>
      <c r="N58" s="1028"/>
      <c r="O58" s="1029"/>
      <c r="P58" s="1030"/>
      <c r="Q58" s="1031"/>
      <c r="R58" s="454">
        <f t="shared" si="8"/>
        <v>0</v>
      </c>
      <c r="S58" s="500">
        <f t="shared" si="9"/>
        <v>0</v>
      </c>
      <c r="T58" s="1330"/>
      <c r="U58" s="1331"/>
      <c r="V58" s="1028"/>
      <c r="W58" s="1039"/>
      <c r="X58" s="971"/>
      <c r="Y58" s="1040"/>
      <c r="Z58" s="459">
        <f t="shared" si="10"/>
        <v>0</v>
      </c>
      <c r="AA58" s="372">
        <f t="shared" si="11"/>
        <v>0</v>
      </c>
    </row>
    <row r="59" spans="1:27" ht="19.5" customHeight="1" thickBot="1" thickTop="1">
      <c r="A59" s="1270" t="s">
        <v>244</v>
      </c>
      <c r="B59" s="1271"/>
      <c r="C59" s="1272"/>
      <c r="D59" s="468">
        <f>D41-D58</f>
        <v>0</v>
      </c>
      <c r="E59" s="469" t="e">
        <f>IF(D59="",0,D59/S45)</f>
        <v>#DIV/0!</v>
      </c>
      <c r="F59" s="838">
        <f t="shared" si="7"/>
      </c>
      <c r="G59" s="799" t="s">
        <v>293</v>
      </c>
      <c r="H59" s="471" t="e">
        <f>E59/E41*100</f>
        <v>#DIV/0!</v>
      </c>
      <c r="I59" s="472" t="s">
        <v>321</v>
      </c>
      <c r="J59" s="473"/>
      <c r="K59" s="402"/>
      <c r="L59" s="1328"/>
      <c r="M59" s="1329"/>
      <c r="N59" s="1032"/>
      <c r="O59" s="1033"/>
      <c r="P59" s="1034"/>
      <c r="Q59" s="1035"/>
      <c r="R59" s="454">
        <f t="shared" si="8"/>
        <v>0</v>
      </c>
      <c r="S59" s="501">
        <f t="shared" si="9"/>
        <v>0</v>
      </c>
      <c r="T59" s="1256" t="s">
        <v>277</v>
      </c>
      <c r="U59" s="1257"/>
      <c r="V59" s="1258"/>
      <c r="W59" s="1258"/>
      <c r="X59" s="1258"/>
      <c r="Y59" s="1258"/>
      <c r="Z59" s="1259"/>
      <c r="AA59" s="377">
        <f>SUM(AA51:AA58,S51:S59)</f>
        <v>0</v>
      </c>
    </row>
    <row r="60" spans="1:27" ht="19.5" customHeight="1" thickBot="1">
      <c r="A60" s="1266" t="s">
        <v>245</v>
      </c>
      <c r="B60" s="1267"/>
      <c r="C60" s="1238"/>
      <c r="D60" s="467"/>
      <c r="E60" s="354">
        <f>IF(D60="",0,D60/S45)</f>
        <v>0</v>
      </c>
      <c r="F60" s="839"/>
      <c r="G60" s="357"/>
      <c r="H60" s="357"/>
      <c r="I60" s="357"/>
      <c r="J60" s="357"/>
      <c r="K60" s="338"/>
      <c r="L60" s="1174" t="s">
        <v>272</v>
      </c>
      <c r="M60" s="1185"/>
      <c r="N60" s="1224" t="s">
        <v>273</v>
      </c>
      <c r="O60" s="1224"/>
      <c r="P60" s="504" t="s">
        <v>323</v>
      </c>
      <c r="Q60" s="1168" t="s">
        <v>444</v>
      </c>
      <c r="R60" s="1169"/>
      <c r="S60" s="505" t="s">
        <v>324</v>
      </c>
      <c r="T60" s="1174" t="s">
        <v>276</v>
      </c>
      <c r="U60" s="1185"/>
      <c r="V60" s="1224" t="s">
        <v>273</v>
      </c>
      <c r="W60" s="1224"/>
      <c r="X60" s="504" t="s">
        <v>323</v>
      </c>
      <c r="Y60" s="1168" t="s">
        <v>443</v>
      </c>
      <c r="Z60" s="1169"/>
      <c r="AA60" s="507" t="s">
        <v>324</v>
      </c>
    </row>
    <row r="61" spans="1:27" ht="19.5" customHeight="1">
      <c r="A61" s="1268" t="s">
        <v>44</v>
      </c>
      <c r="B61" s="1269"/>
      <c r="C61" s="1211"/>
      <c r="D61" s="371"/>
      <c r="E61" s="361">
        <f>IF(D61="",0,D61/S45)</f>
        <v>0</v>
      </c>
      <c r="F61" s="840"/>
      <c r="G61" s="364"/>
      <c r="H61" s="364"/>
      <c r="I61" s="364"/>
      <c r="J61" s="364"/>
      <c r="K61" s="343"/>
      <c r="L61" s="1166"/>
      <c r="M61" s="1167"/>
      <c r="N61" s="428"/>
      <c r="O61" s="426"/>
      <c r="P61" s="757"/>
      <c r="Q61" s="1170"/>
      <c r="R61" s="1171"/>
      <c r="S61" s="500">
        <f aca="true" t="shared" si="12" ref="S61:S69">ROUNDDOWN(IF(Q61="",0,P61/Q61*N61)*1.1,0)</f>
        <v>0</v>
      </c>
      <c r="T61" s="1166"/>
      <c r="U61" s="1167"/>
      <c r="V61" s="769"/>
      <c r="W61" s="429"/>
      <c r="X61" s="165"/>
      <c r="Y61" s="1170"/>
      <c r="Z61" s="1171"/>
      <c r="AA61" s="348">
        <f aca="true" t="shared" si="13" ref="AA61:AA68">ROUNDDOWN(IF(Y61="",0,X61/Y61*V61)*1.1,0)</f>
        <v>0</v>
      </c>
    </row>
    <row r="62" spans="1:27" ht="19.5" customHeight="1">
      <c r="A62" s="1268" t="s">
        <v>246</v>
      </c>
      <c r="B62" s="1269"/>
      <c r="C62" s="1211"/>
      <c r="D62" s="371"/>
      <c r="E62" s="361">
        <f>IF(D62="",0,D62/S45)</f>
        <v>0</v>
      </c>
      <c r="F62" s="840"/>
      <c r="G62" s="364"/>
      <c r="H62" s="364"/>
      <c r="I62" s="364"/>
      <c r="J62" s="364"/>
      <c r="K62" s="343"/>
      <c r="L62" s="1166"/>
      <c r="M62" s="1167"/>
      <c r="N62" s="428"/>
      <c r="O62" s="426"/>
      <c r="P62" s="757"/>
      <c r="Q62" s="1154"/>
      <c r="R62" s="1155"/>
      <c r="S62" s="500">
        <f t="shared" si="12"/>
        <v>0</v>
      </c>
      <c r="T62" s="1166"/>
      <c r="U62" s="1167"/>
      <c r="V62" s="770"/>
      <c r="W62" s="429"/>
      <c r="X62" s="162"/>
      <c r="Y62" s="1154"/>
      <c r="Z62" s="1155"/>
      <c r="AA62" s="348">
        <f t="shared" si="13"/>
        <v>0</v>
      </c>
    </row>
    <row r="63" spans="1:27" ht="19.5" customHeight="1">
      <c r="A63" s="404"/>
      <c r="B63" s="1210" t="s">
        <v>247</v>
      </c>
      <c r="C63" s="1211"/>
      <c r="D63" s="371"/>
      <c r="E63" s="361">
        <f>IF(D63="",0,D63/S45)</f>
        <v>0</v>
      </c>
      <c r="F63" s="840"/>
      <c r="G63" s="364"/>
      <c r="H63" s="364"/>
      <c r="I63" s="364"/>
      <c r="J63" s="364"/>
      <c r="K63" s="343"/>
      <c r="L63" s="1166"/>
      <c r="M63" s="1167"/>
      <c r="N63" s="428"/>
      <c r="O63" s="426"/>
      <c r="P63" s="158"/>
      <c r="Q63" s="1154"/>
      <c r="R63" s="1155"/>
      <c r="S63" s="500">
        <f t="shared" si="12"/>
        <v>0</v>
      </c>
      <c r="T63" s="1313"/>
      <c r="U63" s="1314"/>
      <c r="V63" s="1019"/>
      <c r="W63" s="1020"/>
      <c r="X63" s="1023"/>
      <c r="Y63" s="1317"/>
      <c r="Z63" s="1318"/>
      <c r="AA63" s="348">
        <f t="shared" si="13"/>
        <v>0</v>
      </c>
    </row>
    <row r="64" spans="1:27" ht="19.5" customHeight="1" thickBot="1">
      <c r="A64" s="523"/>
      <c r="B64" s="1281" t="s">
        <v>248</v>
      </c>
      <c r="C64" s="1282"/>
      <c r="D64" s="526"/>
      <c r="E64" s="527">
        <f>IF(D64="",0,D64/S45)</f>
        <v>0</v>
      </c>
      <c r="F64" s="841"/>
      <c r="G64" s="529"/>
      <c r="H64" s="529"/>
      <c r="I64" s="529"/>
      <c r="J64" s="530"/>
      <c r="K64" s="343" t="s">
        <v>266</v>
      </c>
      <c r="L64" s="1166"/>
      <c r="M64" s="1167"/>
      <c r="N64" s="428"/>
      <c r="O64" s="426"/>
      <c r="P64" s="158"/>
      <c r="Q64" s="1154"/>
      <c r="R64" s="1155"/>
      <c r="S64" s="500">
        <f t="shared" si="12"/>
        <v>0</v>
      </c>
      <c r="T64" s="1325"/>
      <c r="U64" s="1326"/>
      <c r="V64" s="1026"/>
      <c r="W64" s="1022"/>
      <c r="X64" s="1027"/>
      <c r="Y64" s="1319"/>
      <c r="Z64" s="1320"/>
      <c r="AA64" s="348">
        <f t="shared" si="13"/>
        <v>0</v>
      </c>
    </row>
    <row r="65" spans="1:27" ht="19.5" customHeight="1">
      <c r="A65" s="1301" t="s">
        <v>299</v>
      </c>
      <c r="B65" s="1302"/>
      <c r="C65" s="1327"/>
      <c r="D65" s="1237" t="s">
        <v>320</v>
      </c>
      <c r="E65" s="1267"/>
      <c r="F65" s="1267"/>
      <c r="G65" s="1267"/>
      <c r="H65" s="1238"/>
      <c r="I65" s="407" t="s">
        <v>45</v>
      </c>
      <c r="J65" s="525" t="s">
        <v>46</v>
      </c>
      <c r="K65" s="343" t="s">
        <v>267</v>
      </c>
      <c r="L65" s="1313"/>
      <c r="M65" s="1314"/>
      <c r="N65" s="1019"/>
      <c r="O65" s="1020"/>
      <c r="P65" s="1021"/>
      <c r="Q65" s="1315"/>
      <c r="R65" s="1316"/>
      <c r="S65" s="500">
        <f t="shared" si="12"/>
        <v>0</v>
      </c>
      <c r="T65" s="1166"/>
      <c r="U65" s="1167"/>
      <c r="V65" s="770"/>
      <c r="W65" s="429"/>
      <c r="X65" s="162"/>
      <c r="Y65" s="1154"/>
      <c r="Z65" s="1155"/>
      <c r="AA65" s="348">
        <f t="shared" si="13"/>
        <v>0</v>
      </c>
    </row>
    <row r="66" spans="1:27" ht="19.5" customHeight="1">
      <c r="A66" s="1275" t="s">
        <v>250</v>
      </c>
      <c r="B66" s="1276"/>
      <c r="C66" s="406"/>
      <c r="D66" s="380"/>
      <c r="E66" s="381"/>
      <c r="F66" s="381"/>
      <c r="G66" s="381"/>
      <c r="H66" s="382"/>
      <c r="I66" s="383"/>
      <c r="J66" s="380"/>
      <c r="K66" s="343" t="s">
        <v>268</v>
      </c>
      <c r="L66" s="1313"/>
      <c r="M66" s="1314"/>
      <c r="N66" s="1019"/>
      <c r="O66" s="1020"/>
      <c r="P66" s="1021"/>
      <c r="Q66" s="1317"/>
      <c r="R66" s="1318"/>
      <c r="S66" s="500">
        <f t="shared" si="12"/>
        <v>0</v>
      </c>
      <c r="T66" s="1166"/>
      <c r="U66" s="1304"/>
      <c r="V66" s="770"/>
      <c r="W66" s="429"/>
      <c r="X66" s="162"/>
      <c r="Y66" s="1154"/>
      <c r="Z66" s="1155"/>
      <c r="AA66" s="348">
        <f t="shared" si="13"/>
        <v>0</v>
      </c>
    </row>
    <row r="67" spans="1:27" ht="19.5" customHeight="1">
      <c r="A67" s="1266"/>
      <c r="B67" s="1238"/>
      <c r="C67" s="407"/>
      <c r="D67" s="356"/>
      <c r="E67" s="357"/>
      <c r="F67" s="357"/>
      <c r="G67" s="357"/>
      <c r="H67" s="385"/>
      <c r="I67" s="386"/>
      <c r="J67" s="356"/>
      <c r="K67" s="343" t="s">
        <v>254</v>
      </c>
      <c r="L67" s="1166"/>
      <c r="M67" s="1167"/>
      <c r="N67" s="428"/>
      <c r="O67" s="426"/>
      <c r="P67" s="158"/>
      <c r="Q67" s="1154"/>
      <c r="R67" s="1155"/>
      <c r="S67" s="500">
        <f t="shared" si="12"/>
        <v>0</v>
      </c>
      <c r="T67" s="1313"/>
      <c r="U67" s="1314"/>
      <c r="V67" s="1019"/>
      <c r="W67" s="1022"/>
      <c r="X67" s="1023"/>
      <c r="Y67" s="1317"/>
      <c r="Z67" s="1318"/>
      <c r="AA67" s="348">
        <f t="shared" si="13"/>
        <v>0</v>
      </c>
    </row>
    <row r="68" spans="1:27" ht="19.5" customHeight="1" thickBot="1">
      <c r="A68" s="1277" t="s">
        <v>251</v>
      </c>
      <c r="B68" s="1278"/>
      <c r="C68" s="406"/>
      <c r="D68" s="380"/>
      <c r="E68" s="381"/>
      <c r="F68" s="381"/>
      <c r="G68" s="381"/>
      <c r="H68" s="382"/>
      <c r="I68" s="383"/>
      <c r="J68" s="380"/>
      <c r="K68" s="387"/>
      <c r="L68" s="1166"/>
      <c r="M68" s="1167"/>
      <c r="N68" s="428"/>
      <c r="O68" s="426"/>
      <c r="P68" s="158"/>
      <c r="Q68" s="1154"/>
      <c r="R68" s="1155"/>
      <c r="S68" s="500">
        <f t="shared" si="12"/>
        <v>0</v>
      </c>
      <c r="T68" s="1313"/>
      <c r="U68" s="1314"/>
      <c r="V68" s="1024"/>
      <c r="W68" s="1022"/>
      <c r="X68" s="1025"/>
      <c r="Y68" s="1315"/>
      <c r="Z68" s="1316"/>
      <c r="AA68" s="451">
        <f t="shared" si="13"/>
        <v>0</v>
      </c>
    </row>
    <row r="69" spans="1:27" ht="19.5" customHeight="1" thickBot="1" thickTop="1">
      <c r="A69" s="1279"/>
      <c r="B69" s="1280"/>
      <c r="C69" s="408"/>
      <c r="D69" s="389"/>
      <c r="E69" s="390"/>
      <c r="F69" s="390"/>
      <c r="G69" s="390"/>
      <c r="H69" s="391"/>
      <c r="I69" s="392"/>
      <c r="J69" s="389"/>
      <c r="K69" s="393"/>
      <c r="L69" s="1202"/>
      <c r="M69" s="1203"/>
      <c r="N69" s="431"/>
      <c r="O69" s="423"/>
      <c r="P69" s="159"/>
      <c r="Q69" s="1158"/>
      <c r="R69" s="1159"/>
      <c r="S69" s="501">
        <f t="shared" si="12"/>
        <v>0</v>
      </c>
      <c r="T69" s="1256" t="s">
        <v>47</v>
      </c>
      <c r="U69" s="1257"/>
      <c r="V69" s="1258"/>
      <c r="W69" s="1258"/>
      <c r="X69" s="1258"/>
      <c r="Y69" s="1258"/>
      <c r="Z69" s="1259"/>
      <c r="AA69" s="394">
        <f>SUM(AA61:AA68,S61:S69)</f>
        <v>0</v>
      </c>
    </row>
    <row r="70" spans="1:28" ht="19.5" customHeight="1">
      <c r="A70" s="409"/>
      <c r="B70" s="409"/>
      <c r="C70" s="409"/>
      <c r="D70" s="409"/>
      <c r="E70" s="409"/>
      <c r="F70" s="409"/>
      <c r="G70" s="409"/>
      <c r="H70" s="409"/>
      <c r="I70" s="409"/>
      <c r="J70" s="409"/>
      <c r="K70" s="409"/>
      <c r="L70" s="409"/>
      <c r="M70" s="1007" t="s">
        <v>464</v>
      </c>
      <c r="N70" s="335"/>
      <c r="O70" s="409"/>
      <c r="P70" s="409"/>
      <c r="Q70" s="409"/>
      <c r="R70" s="409"/>
      <c r="S70" s="409"/>
      <c r="T70" s="409"/>
      <c r="U70" s="409"/>
      <c r="V70" s="409"/>
      <c r="W70" s="409"/>
      <c r="X70" s="409"/>
      <c r="Y70" s="409"/>
      <c r="Z70" s="409"/>
      <c r="AA70" s="409"/>
      <c r="AB70" s="2"/>
    </row>
    <row r="71" spans="1:27" ht="19.5" customHeight="1">
      <c r="A71" s="410">
        <v>6</v>
      </c>
      <c r="B71" s="1341">
        <f>'②収支'!C138</f>
        <v>0</v>
      </c>
      <c r="C71" s="1342"/>
      <c r="D71" s="1342"/>
      <c r="E71" s="411"/>
      <c r="F71" s="1195" t="s">
        <v>209</v>
      </c>
      <c r="G71" s="1196"/>
      <c r="H71" s="1196"/>
      <c r="I71" s="1196"/>
      <c r="J71" s="1196"/>
      <c r="K71" s="1196"/>
      <c r="L71" s="1196"/>
      <c r="M71" s="1196"/>
      <c r="N71" s="1196"/>
      <c r="O71" s="412"/>
      <c r="P71" s="412"/>
      <c r="Q71" s="412"/>
      <c r="R71" s="413"/>
      <c r="S71" s="412"/>
      <c r="T71" s="412"/>
      <c r="U71" s="412"/>
      <c r="V71" s="412"/>
      <c r="W71" s="412"/>
      <c r="X71" s="412"/>
      <c r="Y71" s="412"/>
      <c r="Z71" s="412"/>
      <c r="AA71" s="412"/>
    </row>
    <row r="72" spans="1:27" ht="19.5" customHeight="1" thickBot="1">
      <c r="A72" s="412"/>
      <c r="B72" s="412"/>
      <c r="C72" s="412"/>
      <c r="D72" s="412"/>
      <c r="E72" s="412"/>
      <c r="F72" s="412"/>
      <c r="G72" s="412"/>
      <c r="H72" s="412"/>
      <c r="I72" s="412"/>
      <c r="J72" s="412"/>
      <c r="K72" s="412"/>
      <c r="L72" s="412"/>
      <c r="M72" s="412"/>
      <c r="N72" s="412"/>
      <c r="O72" s="412"/>
      <c r="P72" s="412"/>
      <c r="Q72" s="412"/>
      <c r="R72" s="412"/>
      <c r="S72" s="412"/>
      <c r="T72" s="412"/>
      <c r="U72" s="414"/>
      <c r="V72" s="414"/>
      <c r="W72" s="414"/>
      <c r="X72" s="414"/>
      <c r="Y72" s="414"/>
      <c r="Z72" s="414"/>
      <c r="AA72" s="414"/>
    </row>
    <row r="73" spans="1:27" ht="12.75" customHeight="1">
      <c r="A73" s="1285" t="s">
        <v>317</v>
      </c>
      <c r="B73" s="1286"/>
      <c r="C73" s="1287"/>
      <c r="D73" s="395"/>
      <c r="E73" s="396" t="s">
        <v>286</v>
      </c>
      <c r="F73" s="397" t="s">
        <v>33</v>
      </c>
      <c r="G73" s="1288" t="s">
        <v>34</v>
      </c>
      <c r="H73" s="1286"/>
      <c r="I73" s="1286"/>
      <c r="J73" s="1289"/>
      <c r="K73" s="398" t="s">
        <v>35</v>
      </c>
      <c r="L73" s="339"/>
      <c r="M73" s="339"/>
      <c r="N73" s="339"/>
      <c r="O73" s="339"/>
      <c r="P73" s="339"/>
      <c r="Q73" s="339"/>
      <c r="R73" s="339"/>
      <c r="S73" s="339"/>
      <c r="T73" s="339"/>
      <c r="U73" s="339"/>
      <c r="V73" s="339"/>
      <c r="W73" s="339"/>
      <c r="X73" s="1301" t="s">
        <v>279</v>
      </c>
      <c r="Y73" s="1302"/>
      <c r="Z73" s="1302"/>
      <c r="AA73" s="1303"/>
    </row>
    <row r="74" spans="1:27" ht="12.75" customHeight="1" thickBot="1">
      <c r="A74" s="1192"/>
      <c r="B74" s="1190"/>
      <c r="C74" s="1191"/>
      <c r="D74" s="399" t="s">
        <v>319</v>
      </c>
      <c r="E74" s="400" t="s">
        <v>301</v>
      </c>
      <c r="F74" s="401" t="s">
        <v>302</v>
      </c>
      <c r="G74" s="1190"/>
      <c r="H74" s="1190"/>
      <c r="I74" s="1190"/>
      <c r="J74" s="1194"/>
      <c r="K74" s="402"/>
      <c r="L74" s="344"/>
      <c r="M74" s="1186" t="s">
        <v>313</v>
      </c>
      <c r="N74" s="1232"/>
      <c r="O74" s="1186" t="s">
        <v>256</v>
      </c>
      <c r="P74" s="1186"/>
      <c r="Q74" s="1186" t="s">
        <v>257</v>
      </c>
      <c r="R74" s="1186"/>
      <c r="S74" s="345"/>
      <c r="T74" s="345"/>
      <c r="U74" s="345"/>
      <c r="V74" s="345"/>
      <c r="W74" s="345"/>
      <c r="X74" s="346" t="s">
        <v>280</v>
      </c>
      <c r="Y74" s="117"/>
      <c r="Z74" s="347" t="s">
        <v>36</v>
      </c>
      <c r="AA74" s="348">
        <f>+U80*Y74/100</f>
        <v>0</v>
      </c>
    </row>
    <row r="75" spans="1:27" ht="12.75" customHeight="1" thickBot="1">
      <c r="A75" s="1192"/>
      <c r="B75" s="1190"/>
      <c r="C75" s="1191"/>
      <c r="D75" s="481"/>
      <c r="E75" s="400" t="s">
        <v>224</v>
      </c>
      <c r="F75" s="401" t="s">
        <v>225</v>
      </c>
      <c r="G75" s="1190"/>
      <c r="H75" s="1190"/>
      <c r="I75" s="1190"/>
      <c r="J75" s="1194"/>
      <c r="K75" s="403" t="s">
        <v>37</v>
      </c>
      <c r="L75" s="1231"/>
      <c r="M75" s="1231"/>
      <c r="N75" s="350" t="s">
        <v>38</v>
      </c>
      <c r="O75" s="118">
        <v>80</v>
      </c>
      <c r="P75" s="350" t="s">
        <v>328</v>
      </c>
      <c r="Q75" s="1172">
        <f>L75*O75/100</f>
        <v>0</v>
      </c>
      <c r="R75" s="1173"/>
      <c r="S75" s="1174" t="s">
        <v>39</v>
      </c>
      <c r="T75" s="1175"/>
      <c r="U75" s="480">
        <f>IF(AND(ISBLANK(O77:O80),ISBLANK(T77:T79)),"",7-(COUNTBLANK(O77:O80)+COUNTBLANK(T77:T79)))</f>
        <v>0</v>
      </c>
      <c r="V75" s="351" t="s">
        <v>40</v>
      </c>
      <c r="W75" s="352"/>
      <c r="X75" s="346" t="s">
        <v>426</v>
      </c>
      <c r="Y75" s="117"/>
      <c r="Z75" s="347" t="s">
        <v>36</v>
      </c>
      <c r="AA75" s="348">
        <f>+U80*Y75/100</f>
        <v>0</v>
      </c>
    </row>
    <row r="76" spans="1:27" ht="19.5" customHeight="1" thickBot="1">
      <c r="A76" s="1216" t="s">
        <v>226</v>
      </c>
      <c r="B76" s="1217"/>
      <c r="C76" s="1218"/>
      <c r="D76" s="463">
        <f>U80</f>
        <v>0</v>
      </c>
      <c r="E76" s="464" t="e">
        <f>IF(D76="",0,D76/S80)</f>
        <v>#DIV/0!</v>
      </c>
      <c r="F76" s="834"/>
      <c r="G76" s="465"/>
      <c r="H76" s="465"/>
      <c r="I76" s="465"/>
      <c r="J76" s="466"/>
      <c r="K76" s="398" t="s">
        <v>258</v>
      </c>
      <c r="L76" s="453" t="s">
        <v>258</v>
      </c>
      <c r="M76" s="1219" t="s">
        <v>314</v>
      </c>
      <c r="N76" s="1220"/>
      <c r="O76" s="489" t="s">
        <v>41</v>
      </c>
      <c r="P76" s="1219" t="s">
        <v>285</v>
      </c>
      <c r="Q76" s="1185"/>
      <c r="R76" s="491" t="s">
        <v>42</v>
      </c>
      <c r="S76" s="490" t="s">
        <v>271</v>
      </c>
      <c r="T76" s="487" t="s">
        <v>41</v>
      </c>
      <c r="U76" s="1219" t="s">
        <v>285</v>
      </c>
      <c r="V76" s="1223"/>
      <c r="W76" s="345"/>
      <c r="X76" s="358" t="s">
        <v>281</v>
      </c>
      <c r="Y76" s="119"/>
      <c r="Z76" s="359" t="s">
        <v>48</v>
      </c>
      <c r="AA76" s="348">
        <f>+U80*Y76/100</f>
        <v>0</v>
      </c>
    </row>
    <row r="77" spans="1:27" ht="19.5" customHeight="1" thickBot="1">
      <c r="A77" s="404"/>
      <c r="B77" s="1237" t="s">
        <v>289</v>
      </c>
      <c r="C77" s="1238"/>
      <c r="D77" s="461"/>
      <c r="E77" s="354">
        <f>IF(D77=0,0,D77/S80)</f>
        <v>0</v>
      </c>
      <c r="F77" s="835">
        <f>IF($D$76=0,"",D77/$D$76*100)</f>
      </c>
      <c r="G77" s="1221"/>
      <c r="H77" s="1221"/>
      <c r="I77" s="1221"/>
      <c r="J77" s="1222"/>
      <c r="K77" s="402" t="s">
        <v>259</v>
      </c>
      <c r="L77" s="483"/>
      <c r="M77" s="1290"/>
      <c r="N77" s="1291"/>
      <c r="O77" s="484"/>
      <c r="P77" s="1227">
        <f>+O77*M77</f>
        <v>0</v>
      </c>
      <c r="Q77" s="1228"/>
      <c r="R77" s="492"/>
      <c r="S77" s="485"/>
      <c r="T77" s="486"/>
      <c r="U77" s="1227">
        <f>+T77*S77</f>
        <v>0</v>
      </c>
      <c r="V77" s="1229"/>
      <c r="W77" s="345"/>
      <c r="X77" s="1176" t="s">
        <v>282</v>
      </c>
      <c r="Y77" s="1177"/>
      <c r="Z77" s="1178"/>
      <c r="AA77" s="363">
        <f>+AA76+AA75+AA74</f>
        <v>0</v>
      </c>
    </row>
    <row r="78" spans="1:27" ht="19.5" customHeight="1" thickBot="1">
      <c r="A78" s="404"/>
      <c r="B78" s="1210" t="s">
        <v>228</v>
      </c>
      <c r="C78" s="1211"/>
      <c r="D78" s="353">
        <f>AA85</f>
        <v>0</v>
      </c>
      <c r="E78" s="361">
        <f>IF(D78=0,0,D78/S80)</f>
        <v>0</v>
      </c>
      <c r="F78" s="836">
        <f aca="true" t="shared" si="14" ref="F78:F94">IF($D$76=0,"",D78/$D$76*100)</f>
      </c>
      <c r="G78" s="832" t="s">
        <v>252</v>
      </c>
      <c r="H78" s="364"/>
      <c r="I78" s="364"/>
      <c r="J78" s="364"/>
      <c r="K78" s="402" t="s">
        <v>260</v>
      </c>
      <c r="L78" s="123"/>
      <c r="M78" s="1292"/>
      <c r="N78" s="1293"/>
      <c r="O78" s="447"/>
      <c r="P78" s="1179">
        <f>+O78*M78</f>
        <v>0</v>
      </c>
      <c r="Q78" s="1230"/>
      <c r="R78" s="493"/>
      <c r="S78" s="449"/>
      <c r="T78" s="450"/>
      <c r="U78" s="1179">
        <f>+T78*S78</f>
        <v>0</v>
      </c>
      <c r="V78" s="1180"/>
      <c r="W78" s="345"/>
      <c r="X78" s="1235" t="s">
        <v>423</v>
      </c>
      <c r="Y78" s="1236"/>
      <c r="Z78" s="124"/>
      <c r="AA78" s="365">
        <f>+S80*Z78</f>
        <v>0</v>
      </c>
    </row>
    <row r="79" spans="1:27" ht="19.5" customHeight="1" thickBot="1">
      <c r="A79" s="404"/>
      <c r="B79" s="1210" t="s">
        <v>14</v>
      </c>
      <c r="C79" s="1211"/>
      <c r="D79" s="353">
        <f>AA94</f>
        <v>0</v>
      </c>
      <c r="E79" s="361">
        <f>IF(D79=0,0,D79/S80)</f>
        <v>0</v>
      </c>
      <c r="F79" s="836">
        <f t="shared" si="14"/>
      </c>
      <c r="G79" s="832" t="s">
        <v>252</v>
      </c>
      <c r="H79" s="364"/>
      <c r="I79" s="364"/>
      <c r="J79" s="364"/>
      <c r="K79" s="402" t="s">
        <v>306</v>
      </c>
      <c r="L79" s="123"/>
      <c r="M79" s="1292"/>
      <c r="N79" s="1293"/>
      <c r="O79" s="447"/>
      <c r="P79" s="1179">
        <f>+O79*M79</f>
        <v>0</v>
      </c>
      <c r="Q79" s="1230"/>
      <c r="R79" s="497"/>
      <c r="S79" s="498"/>
      <c r="T79" s="499"/>
      <c r="U79" s="1247">
        <f>+T79*S79</f>
        <v>0</v>
      </c>
      <c r="V79" s="1248"/>
      <c r="W79" s="345"/>
      <c r="X79" s="1239" t="s">
        <v>424</v>
      </c>
      <c r="Y79" s="1240"/>
      <c r="Z79" s="125"/>
      <c r="AA79" s="366">
        <f>IF(Z79="",0,Z79*S80)</f>
        <v>0</v>
      </c>
    </row>
    <row r="80" spans="1:27" ht="19.5" customHeight="1" thickBot="1" thickTop="1">
      <c r="A80" s="404"/>
      <c r="B80" s="1210" t="s">
        <v>229</v>
      </c>
      <c r="C80" s="1211"/>
      <c r="D80" s="121"/>
      <c r="E80" s="361">
        <f>IF(D80="",0,D80/S80)</f>
        <v>0</v>
      </c>
      <c r="F80" s="836">
        <f t="shared" si="14"/>
      </c>
      <c r="G80" s="1213"/>
      <c r="H80" s="1213"/>
      <c r="I80" s="1213"/>
      <c r="J80" s="1214"/>
      <c r="K80" s="403" t="s">
        <v>262</v>
      </c>
      <c r="L80" s="126"/>
      <c r="M80" s="1296"/>
      <c r="N80" s="1297"/>
      <c r="O80" s="448"/>
      <c r="P80" s="1243">
        <f>+O80*M80</f>
        <v>0</v>
      </c>
      <c r="Q80" s="1244"/>
      <c r="R80" s="494" t="s">
        <v>330</v>
      </c>
      <c r="S80" s="495">
        <f>SUM(M77:N80,S77:S79)</f>
        <v>0</v>
      </c>
      <c r="T80" s="496">
        <f>IF(ISERR($U80/$S80),0,TRUNC($U80/$S80))</f>
        <v>0</v>
      </c>
      <c r="U80" s="1245">
        <f>SUM(P77:Q80,U77:V79)</f>
        <v>0</v>
      </c>
      <c r="V80" s="1246"/>
      <c r="W80" s="345"/>
      <c r="X80" s="345"/>
      <c r="Y80" s="345"/>
      <c r="Z80" s="345"/>
      <c r="AA80" s="415">
        <f>SUM(AA77:AA79)</f>
        <v>0</v>
      </c>
    </row>
    <row r="81" spans="1:27" ht="19.5" customHeight="1" thickBot="1">
      <c r="A81" s="405" t="s">
        <v>230</v>
      </c>
      <c r="B81" s="1210" t="s">
        <v>231</v>
      </c>
      <c r="C81" s="1211"/>
      <c r="D81" s="353">
        <f>AA104</f>
        <v>0</v>
      </c>
      <c r="E81" s="361">
        <f>IF(D81=0,0,D81/S80)</f>
        <v>0</v>
      </c>
      <c r="F81" s="836">
        <f t="shared" si="14"/>
      </c>
      <c r="G81" s="832" t="s">
        <v>252</v>
      </c>
      <c r="H81" s="364"/>
      <c r="I81" s="364"/>
      <c r="J81" s="364"/>
      <c r="K81" s="1252" t="s">
        <v>307</v>
      </c>
      <c r="L81" s="1174" t="s">
        <v>283</v>
      </c>
      <c r="M81" s="1185"/>
      <c r="N81" s="1224" t="s">
        <v>309</v>
      </c>
      <c r="O81" s="1224"/>
      <c r="P81" s="504" t="s">
        <v>323</v>
      </c>
      <c r="Q81" s="489" t="s">
        <v>315</v>
      </c>
      <c r="R81" s="506" t="s">
        <v>316</v>
      </c>
      <c r="S81" s="505" t="s">
        <v>324</v>
      </c>
      <c r="T81" s="1174" t="s">
        <v>276</v>
      </c>
      <c r="U81" s="1185"/>
      <c r="V81" s="1224" t="s">
        <v>309</v>
      </c>
      <c r="W81" s="1224"/>
      <c r="X81" s="504" t="s">
        <v>323</v>
      </c>
      <c r="Y81" s="489" t="s">
        <v>315</v>
      </c>
      <c r="Z81" s="506" t="s">
        <v>316</v>
      </c>
      <c r="AA81" s="507" t="s">
        <v>324</v>
      </c>
    </row>
    <row r="82" spans="1:27" ht="19.5" customHeight="1">
      <c r="A82" s="405"/>
      <c r="B82" s="1210" t="s">
        <v>15</v>
      </c>
      <c r="C82" s="1211"/>
      <c r="D82" s="122"/>
      <c r="E82" s="361">
        <f>IF(D82="",0,D82/S80)</f>
        <v>0</v>
      </c>
      <c r="F82" s="836">
        <f t="shared" si="14"/>
      </c>
      <c r="G82" s="1255"/>
      <c r="H82" s="1213"/>
      <c r="I82" s="1213"/>
      <c r="J82" s="1214"/>
      <c r="K82" s="1253"/>
      <c r="L82" s="1208"/>
      <c r="M82" s="1209"/>
      <c r="N82" s="769"/>
      <c r="O82" s="429"/>
      <c r="P82" s="970"/>
      <c r="Q82" s="129"/>
      <c r="R82" s="456">
        <f aca="true" t="shared" si="15" ref="R82:R94">O82</f>
        <v>0</v>
      </c>
      <c r="S82" s="502">
        <f aca="true" t="shared" si="16" ref="S82:S94">ROUNDDOWN(IF(Q82="",0,P82/Q82*N82)*1.1,0)</f>
        <v>0</v>
      </c>
      <c r="T82" s="1208"/>
      <c r="U82" s="1209"/>
      <c r="V82" s="432"/>
      <c r="W82" s="429" t="s">
        <v>327</v>
      </c>
      <c r="X82" s="165"/>
      <c r="Y82" s="130"/>
      <c r="Z82" s="503">
        <f>W82</f>
      </c>
      <c r="AA82" s="452">
        <f>ROUNDDOWN(IF(Y82="",0,X82/Y82*V82)*1.1,0)</f>
        <v>0</v>
      </c>
    </row>
    <row r="83" spans="1:27" ht="19.5" customHeight="1">
      <c r="A83" s="405"/>
      <c r="B83" s="1210" t="s">
        <v>232</v>
      </c>
      <c r="C83" s="1211"/>
      <c r="D83" s="122"/>
      <c r="E83" s="361">
        <f>IF(D83="",0,D83/S80)</f>
        <v>0</v>
      </c>
      <c r="F83" s="836">
        <f t="shared" si="14"/>
      </c>
      <c r="G83" s="1213"/>
      <c r="H83" s="1213"/>
      <c r="I83" s="1213"/>
      <c r="J83" s="1214"/>
      <c r="K83" s="1253"/>
      <c r="L83" s="1166"/>
      <c r="M83" s="1207"/>
      <c r="N83" s="770"/>
      <c r="O83" s="426"/>
      <c r="P83" s="971"/>
      <c r="Q83" s="758"/>
      <c r="R83" s="454">
        <f t="shared" si="15"/>
        <v>0</v>
      </c>
      <c r="S83" s="500">
        <f t="shared" si="16"/>
        <v>0</v>
      </c>
      <c r="T83" s="1166"/>
      <c r="U83" s="1207"/>
      <c r="V83" s="428"/>
      <c r="W83" s="426" t="s">
        <v>327</v>
      </c>
      <c r="X83" s="162"/>
      <c r="Y83" s="120"/>
      <c r="Z83" s="457">
        <f>W83</f>
      </c>
      <c r="AA83" s="348">
        <f>ROUNDDOWN(IF(Y83="",0,X83/Y83*V83)*1.1,0)</f>
        <v>0</v>
      </c>
    </row>
    <row r="84" spans="1:27" ht="19.5" customHeight="1" thickBot="1">
      <c r="A84" s="405"/>
      <c r="B84" s="1249" t="s">
        <v>233</v>
      </c>
      <c r="C84" s="370" t="s">
        <v>234</v>
      </c>
      <c r="D84" s="371"/>
      <c r="E84" s="361">
        <f>IF(D84="",0,D84/S80)</f>
        <v>0</v>
      </c>
      <c r="F84" s="836">
        <f t="shared" si="14"/>
      </c>
      <c r="G84" s="364"/>
      <c r="H84" s="364"/>
      <c r="I84" s="364"/>
      <c r="J84" s="364"/>
      <c r="K84" s="1253"/>
      <c r="L84" s="1166"/>
      <c r="M84" s="1207"/>
      <c r="N84" s="428"/>
      <c r="O84" s="426"/>
      <c r="P84" s="971"/>
      <c r="Q84" s="758"/>
      <c r="R84" s="454">
        <f t="shared" si="15"/>
        <v>0</v>
      </c>
      <c r="S84" s="500">
        <f t="shared" si="16"/>
        <v>0</v>
      </c>
      <c r="T84" s="1166"/>
      <c r="U84" s="1207"/>
      <c r="V84" s="433"/>
      <c r="W84" s="427" t="s">
        <v>327</v>
      </c>
      <c r="X84" s="163"/>
      <c r="Y84" s="161"/>
      <c r="Z84" s="458">
        <f>W84</f>
      </c>
      <c r="AA84" s="451">
        <f>ROUNDDOWN(IF(Y84="",0,X84/Y84*V84)*1.1,0)</f>
        <v>0</v>
      </c>
    </row>
    <row r="85" spans="1:27" ht="19.5" customHeight="1" thickBot="1" thickTop="1">
      <c r="A85" s="405" t="s">
        <v>235</v>
      </c>
      <c r="B85" s="1250"/>
      <c r="C85" s="370" t="s">
        <v>236</v>
      </c>
      <c r="D85" s="371"/>
      <c r="E85" s="361">
        <f>IF(D85="",0,D85/S80)</f>
        <v>0</v>
      </c>
      <c r="F85" s="836">
        <f t="shared" si="14"/>
      </c>
      <c r="G85" s="364"/>
      <c r="H85" s="364"/>
      <c r="I85" s="364"/>
      <c r="J85" s="364"/>
      <c r="K85" s="1254"/>
      <c r="L85" s="1202"/>
      <c r="M85" s="1348"/>
      <c r="N85" s="431"/>
      <c r="O85" s="423"/>
      <c r="P85" s="972"/>
      <c r="Q85" s="760"/>
      <c r="R85" s="455">
        <f t="shared" si="15"/>
        <v>0</v>
      </c>
      <c r="S85" s="501">
        <f t="shared" si="16"/>
        <v>0</v>
      </c>
      <c r="T85" s="1256" t="s">
        <v>278</v>
      </c>
      <c r="U85" s="1257"/>
      <c r="V85" s="1258"/>
      <c r="W85" s="1258"/>
      <c r="X85" s="1258"/>
      <c r="Y85" s="1258"/>
      <c r="Z85" s="1259"/>
      <c r="AA85" s="394">
        <f>SUM(AA82:AA84,S82:S85)</f>
        <v>0</v>
      </c>
    </row>
    <row r="86" spans="1:27" ht="19.5" customHeight="1">
      <c r="A86" s="405"/>
      <c r="B86" s="1251"/>
      <c r="C86" s="374" t="s">
        <v>237</v>
      </c>
      <c r="D86" s="371"/>
      <c r="E86" s="361">
        <f>IF(D86="",0,D86/S80)</f>
        <v>0</v>
      </c>
      <c r="F86" s="836">
        <f t="shared" si="14"/>
      </c>
      <c r="G86" s="364"/>
      <c r="H86" s="364"/>
      <c r="I86" s="364"/>
      <c r="J86" s="364"/>
      <c r="K86" s="398"/>
      <c r="L86" s="1183"/>
      <c r="M86" s="1201"/>
      <c r="N86" s="428"/>
      <c r="O86" s="426"/>
      <c r="P86" s="971"/>
      <c r="Q86" s="758"/>
      <c r="R86" s="456">
        <f t="shared" si="15"/>
        <v>0</v>
      </c>
      <c r="S86" s="502">
        <f t="shared" si="16"/>
        <v>0</v>
      </c>
      <c r="T86" s="1208"/>
      <c r="U86" s="1209"/>
      <c r="V86" s="424"/>
      <c r="W86" s="429"/>
      <c r="X86" s="162"/>
      <c r="Y86" s="120"/>
      <c r="Z86" s="459">
        <f aca="true" t="shared" si="17" ref="Z86:Z93">W86</f>
        <v>0</v>
      </c>
      <c r="AA86" s="452">
        <f aca="true" t="shared" si="18" ref="AA86:AA93">ROUNDDOWN(IF(Y86="",0,X86/Y86*V86)*1.1,0)</f>
        <v>0</v>
      </c>
    </row>
    <row r="87" spans="1:27" ht="19.5" customHeight="1">
      <c r="A87" s="405"/>
      <c r="B87" s="1215" t="s">
        <v>318</v>
      </c>
      <c r="C87" s="1211"/>
      <c r="D87" s="371"/>
      <c r="E87" s="361">
        <f>IF(D87="",0,D87/S80)</f>
        <v>0</v>
      </c>
      <c r="F87" s="836">
        <f t="shared" si="14"/>
      </c>
      <c r="G87" s="364"/>
      <c r="H87" s="364"/>
      <c r="I87" s="364"/>
      <c r="J87" s="364"/>
      <c r="K87" s="402" t="s">
        <v>264</v>
      </c>
      <c r="L87" s="1183"/>
      <c r="M87" s="1201"/>
      <c r="N87" s="428"/>
      <c r="O87" s="429"/>
      <c r="P87" s="158"/>
      <c r="Q87" s="127"/>
      <c r="R87" s="456">
        <f t="shared" si="15"/>
        <v>0</v>
      </c>
      <c r="S87" s="500">
        <f t="shared" si="16"/>
        <v>0</v>
      </c>
      <c r="T87" s="1183"/>
      <c r="U87" s="1184"/>
      <c r="V87" s="424"/>
      <c r="W87" s="429"/>
      <c r="X87" s="162"/>
      <c r="Y87" s="120"/>
      <c r="Z87" s="459">
        <f t="shared" si="17"/>
        <v>0</v>
      </c>
      <c r="AA87" s="348">
        <f t="shared" si="18"/>
        <v>0</v>
      </c>
    </row>
    <row r="88" spans="1:27" ht="19.5" customHeight="1">
      <c r="A88" s="405"/>
      <c r="B88" s="1210" t="s">
        <v>43</v>
      </c>
      <c r="C88" s="1211"/>
      <c r="D88" s="371"/>
      <c r="E88" s="361">
        <f>IF(D88="",0,D88/S80)</f>
        <v>0</v>
      </c>
      <c r="F88" s="836">
        <f t="shared" si="14"/>
      </c>
      <c r="G88" s="364"/>
      <c r="H88" s="364"/>
      <c r="I88" s="364"/>
      <c r="J88" s="364"/>
      <c r="K88" s="402"/>
      <c r="L88" s="1183"/>
      <c r="M88" s="1184"/>
      <c r="N88" s="432"/>
      <c r="O88" s="429"/>
      <c r="P88" s="761"/>
      <c r="Q88" s="762"/>
      <c r="R88" s="454">
        <f t="shared" si="15"/>
        <v>0</v>
      </c>
      <c r="S88" s="500">
        <f t="shared" si="16"/>
        <v>0</v>
      </c>
      <c r="T88" s="1183"/>
      <c r="U88" s="1184"/>
      <c r="V88" s="424"/>
      <c r="W88" s="429"/>
      <c r="X88" s="162"/>
      <c r="Y88" s="120"/>
      <c r="Z88" s="459">
        <f t="shared" si="17"/>
        <v>0</v>
      </c>
      <c r="AA88" s="348">
        <f t="shared" si="18"/>
        <v>0</v>
      </c>
    </row>
    <row r="89" spans="1:27" ht="19.5" customHeight="1">
      <c r="A89" s="405" t="s">
        <v>238</v>
      </c>
      <c r="B89" s="1210" t="s">
        <v>1</v>
      </c>
      <c r="C89" s="1211"/>
      <c r="D89" s="765"/>
      <c r="E89" s="768">
        <f>IF(D89="",0,D89/S80)</f>
        <v>0</v>
      </c>
      <c r="F89" s="844">
        <f t="shared" si="14"/>
      </c>
      <c r="G89" s="1204"/>
      <c r="H89" s="1205"/>
      <c r="I89" s="1205"/>
      <c r="J89" s="1206"/>
      <c r="K89" s="402" t="s">
        <v>265</v>
      </c>
      <c r="L89" s="1183"/>
      <c r="M89" s="1201"/>
      <c r="N89" s="428"/>
      <c r="O89" s="426"/>
      <c r="P89" s="763"/>
      <c r="Q89" s="764"/>
      <c r="R89" s="454">
        <f t="shared" si="15"/>
        <v>0</v>
      </c>
      <c r="S89" s="500">
        <f t="shared" si="16"/>
        <v>0</v>
      </c>
      <c r="T89" s="1183"/>
      <c r="U89" s="1184"/>
      <c r="V89" s="428"/>
      <c r="W89" s="429" t="s">
        <v>327</v>
      </c>
      <c r="X89" s="162"/>
      <c r="Y89" s="120"/>
      <c r="Z89" s="459">
        <f t="shared" si="17"/>
      </c>
      <c r="AA89" s="348">
        <f t="shared" si="18"/>
        <v>0</v>
      </c>
    </row>
    <row r="90" spans="1:27" ht="19.5" customHeight="1">
      <c r="A90" s="404"/>
      <c r="B90" s="1249" t="s">
        <v>239</v>
      </c>
      <c r="C90" s="375" t="s">
        <v>297</v>
      </c>
      <c r="D90" s="767">
        <f>AA77</f>
        <v>0</v>
      </c>
      <c r="E90" s="768">
        <f>IF(D90=0,0,D90/S80)</f>
        <v>0</v>
      </c>
      <c r="F90" s="844">
        <f t="shared" si="14"/>
      </c>
      <c r="G90" s="1204" t="s">
        <v>252</v>
      </c>
      <c r="H90" s="1205"/>
      <c r="I90" s="1205"/>
      <c r="J90" s="1206"/>
      <c r="K90" s="402"/>
      <c r="L90" s="1183"/>
      <c r="M90" s="1184"/>
      <c r="N90" s="428"/>
      <c r="O90" s="429"/>
      <c r="P90" s="162"/>
      <c r="Q90" s="120"/>
      <c r="R90" s="456">
        <f t="shared" si="15"/>
        <v>0</v>
      </c>
      <c r="S90" s="500">
        <f t="shared" si="16"/>
        <v>0</v>
      </c>
      <c r="T90" s="1183"/>
      <c r="U90" s="1184"/>
      <c r="V90" s="428"/>
      <c r="W90" s="429" t="s">
        <v>327</v>
      </c>
      <c r="X90" s="162"/>
      <c r="Y90" s="120"/>
      <c r="Z90" s="459">
        <f t="shared" si="17"/>
      </c>
      <c r="AA90" s="348">
        <f t="shared" si="18"/>
        <v>0</v>
      </c>
    </row>
    <row r="91" spans="1:27" ht="19.5" customHeight="1">
      <c r="A91" s="404"/>
      <c r="B91" s="1250"/>
      <c r="C91" s="375" t="s">
        <v>241</v>
      </c>
      <c r="D91" s="767">
        <f>AA78</f>
        <v>0</v>
      </c>
      <c r="E91" s="768">
        <f>IF(D91=0,0,D91/S80)</f>
        <v>0</v>
      </c>
      <c r="F91" s="844">
        <f t="shared" si="14"/>
      </c>
      <c r="G91" s="1204" t="s">
        <v>252</v>
      </c>
      <c r="H91" s="1205"/>
      <c r="I91" s="1205"/>
      <c r="J91" s="1206"/>
      <c r="K91" s="402" t="s">
        <v>238</v>
      </c>
      <c r="L91" s="1183"/>
      <c r="M91" s="1201"/>
      <c r="N91" s="428"/>
      <c r="O91" s="426"/>
      <c r="P91" s="158"/>
      <c r="Q91" s="127"/>
      <c r="R91" s="454">
        <f t="shared" si="15"/>
        <v>0</v>
      </c>
      <c r="S91" s="500">
        <f t="shared" si="16"/>
        <v>0</v>
      </c>
      <c r="T91" s="1183"/>
      <c r="U91" s="1184"/>
      <c r="V91" s="428"/>
      <c r="W91" s="429" t="s">
        <v>327</v>
      </c>
      <c r="X91" s="162"/>
      <c r="Y91" s="120"/>
      <c r="Z91" s="459">
        <f t="shared" si="17"/>
      </c>
      <c r="AA91" s="348">
        <f t="shared" si="18"/>
        <v>0</v>
      </c>
    </row>
    <row r="92" spans="1:27" ht="19.5" customHeight="1">
      <c r="A92" s="404"/>
      <c r="B92" s="1251"/>
      <c r="C92" s="376" t="s">
        <v>298</v>
      </c>
      <c r="D92" s="353">
        <f>AA79</f>
        <v>0</v>
      </c>
      <c r="E92" s="361">
        <f>IF(D92=0,0,D92/S80)</f>
        <v>0</v>
      </c>
      <c r="F92" s="836">
        <f t="shared" si="14"/>
      </c>
      <c r="G92" s="832"/>
      <c r="H92" s="364"/>
      <c r="I92" s="364"/>
      <c r="J92" s="364"/>
      <c r="K92" s="402"/>
      <c r="L92" s="1183"/>
      <c r="M92" s="1201"/>
      <c r="N92" s="428"/>
      <c r="O92" s="426"/>
      <c r="P92" s="158"/>
      <c r="Q92" s="127"/>
      <c r="R92" s="454">
        <f t="shared" si="15"/>
        <v>0</v>
      </c>
      <c r="S92" s="500">
        <f t="shared" si="16"/>
        <v>0</v>
      </c>
      <c r="T92" s="1183"/>
      <c r="U92" s="1184"/>
      <c r="V92" s="428"/>
      <c r="W92" s="429" t="s">
        <v>327</v>
      </c>
      <c r="X92" s="162"/>
      <c r="Y92" s="120"/>
      <c r="Z92" s="459">
        <f t="shared" si="17"/>
      </c>
      <c r="AA92" s="348">
        <f t="shared" si="18"/>
        <v>0</v>
      </c>
    </row>
    <row r="93" spans="1:27" ht="19.5" customHeight="1" thickBot="1">
      <c r="A93" s="482"/>
      <c r="B93" s="1261" t="s">
        <v>243</v>
      </c>
      <c r="C93" s="1262"/>
      <c r="D93" s="475">
        <f>SUM(D77:D92)</f>
        <v>0</v>
      </c>
      <c r="E93" s="476">
        <f>IF(D93=0,0,D93/S80)</f>
        <v>0</v>
      </c>
      <c r="F93" s="837">
        <f t="shared" si="14"/>
      </c>
      <c r="G93" s="833"/>
      <c r="H93" s="478"/>
      <c r="I93" s="478"/>
      <c r="J93" s="479"/>
      <c r="K93" s="402"/>
      <c r="L93" s="1183"/>
      <c r="M93" s="1201"/>
      <c r="N93" s="428"/>
      <c r="O93" s="426"/>
      <c r="P93" s="158"/>
      <c r="Q93" s="127"/>
      <c r="R93" s="454">
        <f t="shared" si="15"/>
        <v>0</v>
      </c>
      <c r="S93" s="500">
        <f t="shared" si="16"/>
        <v>0</v>
      </c>
      <c r="T93" s="1181"/>
      <c r="U93" s="1182"/>
      <c r="V93" s="433"/>
      <c r="W93" s="429" t="s">
        <v>327</v>
      </c>
      <c r="X93" s="163"/>
      <c r="Y93" s="161"/>
      <c r="Z93" s="459">
        <f t="shared" si="17"/>
      </c>
      <c r="AA93" s="451">
        <f t="shared" si="18"/>
        <v>0</v>
      </c>
    </row>
    <row r="94" spans="1:27" ht="19.5" customHeight="1" thickBot="1" thickTop="1">
      <c r="A94" s="1270" t="s">
        <v>244</v>
      </c>
      <c r="B94" s="1271"/>
      <c r="C94" s="1272"/>
      <c r="D94" s="468">
        <f>D76-D93</f>
        <v>0</v>
      </c>
      <c r="E94" s="469" t="e">
        <f>IF(D94="",0,D94/S80)</f>
        <v>#DIV/0!</v>
      </c>
      <c r="F94" s="838">
        <f t="shared" si="14"/>
      </c>
      <c r="G94" s="799" t="s">
        <v>293</v>
      </c>
      <c r="H94" s="471" t="e">
        <f>E94/E76*100</f>
        <v>#DIV/0!</v>
      </c>
      <c r="I94" s="472" t="s">
        <v>321</v>
      </c>
      <c r="J94" s="473"/>
      <c r="K94" s="402"/>
      <c r="L94" s="1273"/>
      <c r="M94" s="1274"/>
      <c r="N94" s="431"/>
      <c r="O94" s="423"/>
      <c r="P94" s="159"/>
      <c r="Q94" s="128"/>
      <c r="R94" s="455">
        <f t="shared" si="15"/>
        <v>0</v>
      </c>
      <c r="S94" s="501">
        <f t="shared" si="16"/>
        <v>0</v>
      </c>
      <c r="T94" s="1256" t="s">
        <v>277</v>
      </c>
      <c r="U94" s="1257"/>
      <c r="V94" s="1258"/>
      <c r="W94" s="1258"/>
      <c r="X94" s="1258"/>
      <c r="Y94" s="1258"/>
      <c r="Z94" s="1259"/>
      <c r="AA94" s="377">
        <f>SUM(AA86:AA93,S86:S94)</f>
        <v>0</v>
      </c>
    </row>
    <row r="95" spans="1:27" ht="19.5" customHeight="1" thickBot="1">
      <c r="A95" s="1266" t="s">
        <v>245</v>
      </c>
      <c r="B95" s="1267"/>
      <c r="C95" s="1238"/>
      <c r="D95" s="467"/>
      <c r="E95" s="354">
        <f>IF(D95="",0,D95/S80)</f>
        <v>0</v>
      </c>
      <c r="F95" s="1018"/>
      <c r="G95" s="357"/>
      <c r="H95" s="357"/>
      <c r="I95" s="357"/>
      <c r="J95" s="357"/>
      <c r="K95" s="338"/>
      <c r="L95" s="1174" t="s">
        <v>272</v>
      </c>
      <c r="M95" s="1185"/>
      <c r="N95" s="1224" t="s">
        <v>273</v>
      </c>
      <c r="O95" s="1224"/>
      <c r="P95" s="504" t="s">
        <v>323</v>
      </c>
      <c r="Q95" s="1168" t="s">
        <v>444</v>
      </c>
      <c r="R95" s="1169"/>
      <c r="S95" s="505" t="s">
        <v>324</v>
      </c>
      <c r="T95" s="1174" t="s">
        <v>276</v>
      </c>
      <c r="U95" s="1185"/>
      <c r="V95" s="1224" t="s">
        <v>273</v>
      </c>
      <c r="W95" s="1224"/>
      <c r="X95" s="504" t="s">
        <v>323</v>
      </c>
      <c r="Y95" s="1168" t="s">
        <v>443</v>
      </c>
      <c r="Z95" s="1169"/>
      <c r="AA95" s="507" t="s">
        <v>324</v>
      </c>
    </row>
    <row r="96" spans="1:27" ht="19.5" customHeight="1">
      <c r="A96" s="1268" t="s">
        <v>44</v>
      </c>
      <c r="B96" s="1269"/>
      <c r="C96" s="1211"/>
      <c r="D96" s="371"/>
      <c r="E96" s="361">
        <f>IF(D96="",0,D96/S80)</f>
        <v>0</v>
      </c>
      <c r="F96" s="840"/>
      <c r="G96" s="364"/>
      <c r="H96" s="364"/>
      <c r="I96" s="364"/>
      <c r="J96" s="364"/>
      <c r="K96" s="343"/>
      <c r="L96" s="1166"/>
      <c r="M96" s="1167"/>
      <c r="N96" s="428"/>
      <c r="O96" s="426"/>
      <c r="P96" s="757"/>
      <c r="Q96" s="1170"/>
      <c r="R96" s="1171"/>
      <c r="S96" s="500">
        <f aca="true" t="shared" si="19" ref="S96:S104">ROUNDDOWN(IF(Q96="",0,P96/Q96*N96)*1.1,0)</f>
        <v>0</v>
      </c>
      <c r="T96" s="1166"/>
      <c r="U96" s="1167"/>
      <c r="V96" s="769"/>
      <c r="W96" s="429"/>
      <c r="X96" s="165"/>
      <c r="Y96" s="1311"/>
      <c r="Z96" s="1312"/>
      <c r="AA96" s="348">
        <f aca="true" t="shared" si="20" ref="AA96:AA103">ROUNDDOWN(IF(Y96="",0,X96/Y96*V96)*1.1,0)</f>
        <v>0</v>
      </c>
    </row>
    <row r="97" spans="1:27" ht="19.5" customHeight="1">
      <c r="A97" s="1268" t="s">
        <v>246</v>
      </c>
      <c r="B97" s="1269"/>
      <c r="C97" s="1211"/>
      <c r="D97" s="371"/>
      <c r="E97" s="361">
        <f>IF(D97="",0,D97/S80)</f>
        <v>0</v>
      </c>
      <c r="F97" s="840"/>
      <c r="G97" s="364"/>
      <c r="H97" s="364"/>
      <c r="I97" s="364"/>
      <c r="J97" s="364"/>
      <c r="K97" s="343"/>
      <c r="L97" s="1166"/>
      <c r="M97" s="1167"/>
      <c r="N97" s="428"/>
      <c r="O97" s="426"/>
      <c r="P97" s="757"/>
      <c r="Q97" s="1154"/>
      <c r="R97" s="1155"/>
      <c r="S97" s="500">
        <f t="shared" si="19"/>
        <v>0</v>
      </c>
      <c r="T97" s="1166"/>
      <c r="U97" s="1167"/>
      <c r="V97" s="770"/>
      <c r="W97" s="429"/>
      <c r="X97" s="162"/>
      <c r="Y97" s="1309"/>
      <c r="Z97" s="1310"/>
      <c r="AA97" s="348">
        <f t="shared" si="20"/>
        <v>0</v>
      </c>
    </row>
    <row r="98" spans="1:27" ht="19.5" customHeight="1">
      <c r="A98" s="404"/>
      <c r="B98" s="1210" t="s">
        <v>247</v>
      </c>
      <c r="C98" s="1211"/>
      <c r="D98" s="371"/>
      <c r="E98" s="361">
        <f>IF(D98="",0,D98/S80)</f>
        <v>0</v>
      </c>
      <c r="F98" s="840"/>
      <c r="G98" s="364"/>
      <c r="H98" s="364"/>
      <c r="I98" s="364"/>
      <c r="J98" s="364"/>
      <c r="K98" s="343"/>
      <c r="L98" s="1166"/>
      <c r="M98" s="1167"/>
      <c r="N98" s="428"/>
      <c r="O98" s="426"/>
      <c r="P98" s="158"/>
      <c r="Q98" s="1154"/>
      <c r="R98" s="1155"/>
      <c r="S98" s="500">
        <f t="shared" si="19"/>
        <v>0</v>
      </c>
      <c r="T98" s="1166"/>
      <c r="U98" s="1167"/>
      <c r="V98" s="770"/>
      <c r="W98" s="426"/>
      <c r="X98" s="162"/>
      <c r="Y98" s="1309"/>
      <c r="Z98" s="1310"/>
      <c r="AA98" s="348">
        <f t="shared" si="20"/>
        <v>0</v>
      </c>
    </row>
    <row r="99" spans="1:27" ht="19.5" customHeight="1" thickBot="1">
      <c r="A99" s="523"/>
      <c r="B99" s="1281" t="s">
        <v>248</v>
      </c>
      <c r="C99" s="1282"/>
      <c r="D99" s="526"/>
      <c r="E99" s="527">
        <f>IF(D99="",0,D99/S80)</f>
        <v>0</v>
      </c>
      <c r="F99" s="841"/>
      <c r="G99" s="529"/>
      <c r="H99" s="529"/>
      <c r="I99" s="529"/>
      <c r="J99" s="530"/>
      <c r="K99" s="343" t="s">
        <v>266</v>
      </c>
      <c r="L99" s="1166"/>
      <c r="M99" s="1167"/>
      <c r="N99" s="769"/>
      <c r="O99" s="429"/>
      <c r="P99" s="165"/>
      <c r="Q99" s="1307"/>
      <c r="R99" s="1308"/>
      <c r="S99" s="500">
        <f t="shared" si="19"/>
        <v>0</v>
      </c>
      <c r="T99" s="1166"/>
      <c r="U99" s="1167"/>
      <c r="V99" s="770"/>
      <c r="W99" s="429"/>
      <c r="X99" s="162"/>
      <c r="Y99" s="1309"/>
      <c r="Z99" s="1310"/>
      <c r="AA99" s="348">
        <f t="shared" si="20"/>
        <v>0</v>
      </c>
    </row>
    <row r="100" spans="1:27" ht="19.5" customHeight="1">
      <c r="A100" s="1301" t="s">
        <v>299</v>
      </c>
      <c r="B100" s="1302"/>
      <c r="C100" s="1327"/>
      <c r="D100" s="1237" t="s">
        <v>320</v>
      </c>
      <c r="E100" s="1267"/>
      <c r="F100" s="1267"/>
      <c r="G100" s="1267"/>
      <c r="H100" s="1238"/>
      <c r="I100" s="407" t="s">
        <v>45</v>
      </c>
      <c r="J100" s="525" t="s">
        <v>46</v>
      </c>
      <c r="K100" s="343" t="s">
        <v>267</v>
      </c>
      <c r="L100" s="1166"/>
      <c r="M100" s="1167"/>
      <c r="N100" s="428"/>
      <c r="O100" s="426"/>
      <c r="P100" s="158"/>
      <c r="Q100" s="1154"/>
      <c r="R100" s="1155"/>
      <c r="S100" s="500">
        <f t="shared" si="19"/>
        <v>0</v>
      </c>
      <c r="T100" s="1166"/>
      <c r="U100" s="1167"/>
      <c r="V100" s="770"/>
      <c r="W100" s="429"/>
      <c r="X100" s="162"/>
      <c r="Y100" s="1309"/>
      <c r="Z100" s="1310"/>
      <c r="AA100" s="348">
        <f t="shared" si="20"/>
        <v>0</v>
      </c>
    </row>
    <row r="101" spans="1:27" ht="19.5" customHeight="1">
      <c r="A101" s="1275" t="s">
        <v>250</v>
      </c>
      <c r="B101" s="1276"/>
      <c r="C101" s="406"/>
      <c r="D101" s="380"/>
      <c r="E101" s="381"/>
      <c r="F101" s="381"/>
      <c r="G101" s="381"/>
      <c r="H101" s="382"/>
      <c r="I101" s="383"/>
      <c r="J101" s="380"/>
      <c r="K101" s="343" t="s">
        <v>268</v>
      </c>
      <c r="L101" s="1166"/>
      <c r="M101" s="1167"/>
      <c r="N101" s="770"/>
      <c r="O101" s="426"/>
      <c r="P101" s="162"/>
      <c r="Q101" s="1154"/>
      <c r="R101" s="1155"/>
      <c r="S101" s="500">
        <f t="shared" si="19"/>
        <v>0</v>
      </c>
      <c r="T101" s="1166"/>
      <c r="U101" s="1167"/>
      <c r="V101" s="770"/>
      <c r="W101" s="429"/>
      <c r="X101" s="162"/>
      <c r="Y101" s="1309"/>
      <c r="Z101" s="1310"/>
      <c r="AA101" s="348">
        <f t="shared" si="20"/>
        <v>0</v>
      </c>
    </row>
    <row r="102" spans="1:27" ht="19.5" customHeight="1">
      <c r="A102" s="1266"/>
      <c r="B102" s="1238"/>
      <c r="C102" s="407"/>
      <c r="D102" s="356"/>
      <c r="E102" s="357"/>
      <c r="F102" s="357"/>
      <c r="G102" s="357"/>
      <c r="H102" s="385"/>
      <c r="I102" s="386"/>
      <c r="J102" s="356"/>
      <c r="K102" s="343" t="s">
        <v>254</v>
      </c>
      <c r="L102" s="1166"/>
      <c r="M102" s="1167"/>
      <c r="N102" s="428"/>
      <c r="O102" s="429"/>
      <c r="P102" s="158"/>
      <c r="Q102" s="1154"/>
      <c r="R102" s="1155"/>
      <c r="S102" s="500">
        <f t="shared" si="19"/>
        <v>0</v>
      </c>
      <c r="T102" s="1166"/>
      <c r="U102" s="1167"/>
      <c r="V102" s="770"/>
      <c r="W102" s="429"/>
      <c r="X102" s="162"/>
      <c r="Y102" s="1309"/>
      <c r="Z102" s="1310"/>
      <c r="AA102" s="348">
        <f t="shared" si="20"/>
        <v>0</v>
      </c>
    </row>
    <row r="103" spans="1:27" ht="19.5" customHeight="1" thickBot="1">
      <c r="A103" s="1277" t="s">
        <v>251</v>
      </c>
      <c r="B103" s="1278"/>
      <c r="C103" s="406"/>
      <c r="D103" s="380"/>
      <c r="E103" s="381"/>
      <c r="F103" s="381"/>
      <c r="G103" s="381"/>
      <c r="H103" s="382"/>
      <c r="I103" s="383"/>
      <c r="J103" s="380"/>
      <c r="K103" s="387"/>
      <c r="L103" s="1166"/>
      <c r="M103" s="1167"/>
      <c r="N103" s="428"/>
      <c r="O103" s="426"/>
      <c r="P103" s="158"/>
      <c r="Q103" s="1353"/>
      <c r="R103" s="1354"/>
      <c r="S103" s="500">
        <f t="shared" si="19"/>
        <v>0</v>
      </c>
      <c r="T103" s="1160"/>
      <c r="U103" s="1161"/>
      <c r="V103" s="771"/>
      <c r="W103" s="429"/>
      <c r="X103" s="163"/>
      <c r="Y103" s="1355"/>
      <c r="Z103" s="1356"/>
      <c r="AA103" s="451">
        <f t="shared" si="20"/>
        <v>0</v>
      </c>
    </row>
    <row r="104" spans="1:27" ht="19.5" customHeight="1" thickBot="1" thickTop="1">
      <c r="A104" s="1279"/>
      <c r="B104" s="1280"/>
      <c r="C104" s="408"/>
      <c r="D104" s="389"/>
      <c r="E104" s="390"/>
      <c r="F104" s="390"/>
      <c r="G104" s="390"/>
      <c r="H104" s="391"/>
      <c r="I104" s="392"/>
      <c r="J104" s="389"/>
      <c r="K104" s="393"/>
      <c r="L104" s="1202"/>
      <c r="M104" s="1203"/>
      <c r="N104" s="431"/>
      <c r="O104" s="423"/>
      <c r="P104" s="159"/>
      <c r="Q104" s="1305"/>
      <c r="R104" s="1306"/>
      <c r="S104" s="501">
        <f t="shared" si="19"/>
        <v>0</v>
      </c>
      <c r="T104" s="1256" t="s">
        <v>47</v>
      </c>
      <c r="U104" s="1257"/>
      <c r="V104" s="1258"/>
      <c r="W104" s="1258"/>
      <c r="X104" s="1258"/>
      <c r="Y104" s="1258"/>
      <c r="Z104" s="1259"/>
      <c r="AA104" s="394">
        <f>SUM(AA96:AA103,S96:S104)</f>
        <v>0</v>
      </c>
    </row>
    <row r="105" spans="1:28" ht="19.5" customHeight="1">
      <c r="A105" s="409"/>
      <c r="B105" s="409"/>
      <c r="C105" s="409"/>
      <c r="D105" s="409"/>
      <c r="E105" s="409"/>
      <c r="F105" s="409"/>
      <c r="G105" s="409"/>
      <c r="H105" s="409"/>
      <c r="I105" s="409"/>
      <c r="J105" s="409"/>
      <c r="K105" s="409"/>
      <c r="L105" s="409"/>
      <c r="M105" s="1007" t="s">
        <v>465</v>
      </c>
      <c r="N105" s="335"/>
      <c r="O105" s="409"/>
      <c r="P105" s="409"/>
      <c r="Q105" s="409"/>
      <c r="R105" s="409"/>
      <c r="S105" s="409"/>
      <c r="T105" s="409"/>
      <c r="U105" s="409"/>
      <c r="V105" s="409"/>
      <c r="W105" s="409"/>
      <c r="X105" s="409"/>
      <c r="Y105" s="409"/>
      <c r="Z105" s="409"/>
      <c r="AA105" s="409"/>
      <c r="AB105" s="2"/>
    </row>
    <row r="106" spans="1:28" ht="17.25">
      <c r="A106" s="38"/>
      <c r="B106" s="35"/>
      <c r="C106" s="26"/>
      <c r="D106" s="30"/>
      <c r="E106" s="30"/>
      <c r="F106" s="30"/>
      <c r="G106" s="30"/>
      <c r="H106" s="30"/>
      <c r="I106" s="30"/>
      <c r="J106" s="30"/>
      <c r="K106" s="30"/>
      <c r="L106" s="38"/>
      <c r="M106" s="38"/>
      <c r="N106" s="38"/>
      <c r="O106" s="38"/>
      <c r="P106" s="38"/>
      <c r="Q106" s="38"/>
      <c r="R106" s="36"/>
      <c r="S106" s="38"/>
      <c r="T106" s="38"/>
      <c r="U106" s="38"/>
      <c r="V106" s="38"/>
      <c r="W106" s="38"/>
      <c r="X106" s="38"/>
      <c r="Y106" s="38"/>
      <c r="Z106" s="38"/>
      <c r="AA106" s="38"/>
      <c r="AB106" s="2"/>
    </row>
    <row r="107" spans="1:28" ht="13.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2"/>
    </row>
    <row r="108" spans="1:28" ht="17.25">
      <c r="A108" s="20"/>
      <c r="B108" s="3"/>
      <c r="C108" s="3"/>
      <c r="D108" s="36"/>
      <c r="E108" s="37"/>
      <c r="F108" s="37"/>
      <c r="G108" s="20"/>
      <c r="H108" s="3"/>
      <c r="I108" s="3"/>
      <c r="J108" s="3"/>
      <c r="K108" s="36"/>
      <c r="L108" s="38"/>
      <c r="M108" s="38"/>
      <c r="N108" s="38"/>
      <c r="O108" s="38"/>
      <c r="P108" s="38"/>
      <c r="Q108" s="38"/>
      <c r="R108" s="38"/>
      <c r="S108" s="38"/>
      <c r="T108" s="38"/>
      <c r="U108" s="38"/>
      <c r="V108" s="38"/>
      <c r="W108" s="38"/>
      <c r="X108" s="39"/>
      <c r="Y108" s="3"/>
      <c r="Z108" s="21"/>
      <c r="AA108" s="21"/>
      <c r="AB108" s="2"/>
    </row>
    <row r="109" spans="1:28" ht="13.5">
      <c r="A109" s="3"/>
      <c r="B109" s="3"/>
      <c r="C109" s="3"/>
      <c r="D109" s="36"/>
      <c r="E109" s="40"/>
      <c r="F109" s="40"/>
      <c r="G109" s="3"/>
      <c r="H109" s="3"/>
      <c r="I109" s="3"/>
      <c r="J109" s="3"/>
      <c r="K109" s="36"/>
      <c r="L109" s="36"/>
      <c r="M109" s="36"/>
      <c r="N109" s="36"/>
      <c r="O109" s="36"/>
      <c r="P109" s="36"/>
      <c r="Q109" s="36"/>
      <c r="R109" s="38"/>
      <c r="S109" s="38"/>
      <c r="T109" s="38"/>
      <c r="U109" s="38"/>
      <c r="V109" s="38"/>
      <c r="W109" s="38"/>
      <c r="X109" s="36"/>
      <c r="Y109" s="41"/>
      <c r="Z109" s="36"/>
      <c r="AA109" s="42"/>
      <c r="AB109" s="2"/>
    </row>
    <row r="110" spans="1:28" ht="13.5">
      <c r="A110" s="3"/>
      <c r="B110" s="3"/>
      <c r="C110" s="3"/>
      <c r="D110" s="36"/>
      <c r="E110" s="40"/>
      <c r="F110" s="40"/>
      <c r="G110" s="3"/>
      <c r="H110" s="3"/>
      <c r="I110" s="3"/>
      <c r="J110" s="3"/>
      <c r="K110" s="36"/>
      <c r="L110" s="22"/>
      <c r="M110" s="22"/>
      <c r="N110" s="39"/>
      <c r="O110" s="41"/>
      <c r="P110" s="39"/>
      <c r="Q110" s="23"/>
      <c r="R110" s="23"/>
      <c r="S110" s="24"/>
      <c r="T110" s="21"/>
      <c r="U110" s="39"/>
      <c r="V110" s="39"/>
      <c r="W110" s="39"/>
      <c r="X110" s="36"/>
      <c r="Y110" s="41"/>
      <c r="Z110" s="36"/>
      <c r="AA110" s="42"/>
      <c r="AB110" s="2"/>
    </row>
    <row r="111" spans="1:28" ht="13.5">
      <c r="A111" s="3"/>
      <c r="B111" s="3"/>
      <c r="C111" s="3"/>
      <c r="D111" s="11"/>
      <c r="E111" s="4"/>
      <c r="F111" s="4"/>
      <c r="G111" s="38"/>
      <c r="H111" s="38"/>
      <c r="I111" s="38"/>
      <c r="J111" s="38"/>
      <c r="K111" s="36"/>
      <c r="L111" s="3"/>
      <c r="M111" s="3"/>
      <c r="N111" s="3"/>
      <c r="O111" s="3"/>
      <c r="P111" s="3"/>
      <c r="Q111" s="3"/>
      <c r="R111" s="3"/>
      <c r="S111" s="3"/>
      <c r="T111" s="3"/>
      <c r="U111" s="3"/>
      <c r="V111" s="3"/>
      <c r="W111" s="38"/>
      <c r="X111" s="36"/>
      <c r="Y111" s="41"/>
      <c r="Z111" s="36"/>
      <c r="AA111" s="42"/>
      <c r="AB111" s="2"/>
    </row>
    <row r="112" spans="1:28" ht="13.5">
      <c r="A112" s="36"/>
      <c r="B112" s="3"/>
      <c r="C112" s="3"/>
      <c r="D112" s="9"/>
      <c r="E112" s="4"/>
      <c r="F112" s="5"/>
      <c r="G112" s="43"/>
      <c r="H112" s="43"/>
      <c r="I112" s="43"/>
      <c r="J112" s="43"/>
      <c r="K112" s="36"/>
      <c r="L112" s="6"/>
      <c r="M112" s="8"/>
      <c r="N112" s="9"/>
      <c r="O112" s="8"/>
      <c r="P112" s="11"/>
      <c r="Q112" s="11"/>
      <c r="R112" s="7"/>
      <c r="S112" s="8"/>
      <c r="T112" s="9"/>
      <c r="U112" s="11"/>
      <c r="V112" s="11"/>
      <c r="W112" s="38"/>
      <c r="X112" s="3"/>
      <c r="Y112" s="3"/>
      <c r="Z112" s="3"/>
      <c r="AA112" s="42"/>
      <c r="AB112" s="2"/>
    </row>
    <row r="113" spans="1:28" ht="13.5">
      <c r="A113" s="36"/>
      <c r="B113" s="3"/>
      <c r="C113" s="3"/>
      <c r="D113" s="11"/>
      <c r="E113" s="4"/>
      <c r="F113" s="5"/>
      <c r="G113" s="36"/>
      <c r="H113" s="38"/>
      <c r="I113" s="38"/>
      <c r="J113" s="38"/>
      <c r="K113" s="36"/>
      <c r="L113" s="6"/>
      <c r="M113" s="8"/>
      <c r="N113" s="9"/>
      <c r="O113" s="8"/>
      <c r="P113" s="11"/>
      <c r="Q113" s="11"/>
      <c r="R113" s="7"/>
      <c r="S113" s="8"/>
      <c r="T113" s="9"/>
      <c r="U113" s="11"/>
      <c r="V113" s="11"/>
      <c r="W113" s="38"/>
      <c r="X113" s="25"/>
      <c r="Y113" s="26"/>
      <c r="Z113" s="41"/>
      <c r="AA113" s="42"/>
      <c r="AB113" s="2"/>
    </row>
    <row r="114" spans="1:28" ht="13.5">
      <c r="A114" s="36"/>
      <c r="B114" s="3"/>
      <c r="C114" s="3"/>
      <c r="D114" s="11"/>
      <c r="E114" s="4"/>
      <c r="F114" s="5"/>
      <c r="G114" s="36"/>
      <c r="H114" s="38"/>
      <c r="I114" s="38"/>
      <c r="J114" s="38"/>
      <c r="K114" s="36"/>
      <c r="L114" s="6"/>
      <c r="M114" s="8"/>
      <c r="N114" s="9"/>
      <c r="O114" s="8"/>
      <c r="P114" s="11"/>
      <c r="Q114" s="11"/>
      <c r="R114" s="7"/>
      <c r="S114" s="8"/>
      <c r="T114" s="9"/>
      <c r="U114" s="11"/>
      <c r="V114" s="11"/>
      <c r="W114" s="38"/>
      <c r="X114" s="18"/>
      <c r="Y114" s="18"/>
      <c r="Z114" s="41"/>
      <c r="AA114" s="10"/>
      <c r="AB114" s="2"/>
    </row>
    <row r="115" spans="1:28" ht="13.5">
      <c r="A115" s="36"/>
      <c r="B115" s="3"/>
      <c r="C115" s="3"/>
      <c r="D115" s="8"/>
      <c r="E115" s="4"/>
      <c r="F115" s="5"/>
      <c r="G115" s="43"/>
      <c r="H115" s="43"/>
      <c r="I115" s="43"/>
      <c r="J115" s="43"/>
      <c r="K115" s="36"/>
      <c r="L115" s="6"/>
      <c r="M115" s="8"/>
      <c r="N115" s="9"/>
      <c r="O115" s="8"/>
      <c r="P115" s="11"/>
      <c r="Q115" s="11"/>
      <c r="R115" s="44"/>
      <c r="S115" s="11"/>
      <c r="T115" s="12"/>
      <c r="U115" s="11"/>
      <c r="V115" s="11"/>
      <c r="W115" s="38"/>
      <c r="X115" s="38"/>
      <c r="Y115" s="38"/>
      <c r="Z115" s="38"/>
      <c r="AA115" s="38"/>
      <c r="AB115" s="2"/>
    </row>
    <row r="116" spans="1:28" ht="13.5">
      <c r="A116" s="36"/>
      <c r="B116" s="3"/>
      <c r="C116" s="3"/>
      <c r="D116" s="11"/>
      <c r="E116" s="4"/>
      <c r="F116" s="5"/>
      <c r="G116" s="36"/>
      <c r="H116" s="38"/>
      <c r="I116" s="38"/>
      <c r="J116" s="38"/>
      <c r="K116" s="36"/>
      <c r="L116" s="3"/>
      <c r="M116" s="21"/>
      <c r="N116" s="3"/>
      <c r="O116" s="21"/>
      <c r="P116" s="13"/>
      <c r="Q116" s="3"/>
      <c r="R116" s="14"/>
      <c r="S116" s="3"/>
      <c r="T116" s="3"/>
      <c r="U116" s="21"/>
      <c r="V116" s="3"/>
      <c r="W116" s="21"/>
      <c r="X116" s="13"/>
      <c r="Y116" s="3"/>
      <c r="Z116" s="14"/>
      <c r="AA116" s="3"/>
      <c r="AB116" s="2"/>
    </row>
    <row r="117" spans="1:28" ht="13.5">
      <c r="A117" s="36"/>
      <c r="B117" s="3"/>
      <c r="C117" s="3"/>
      <c r="D117" s="9"/>
      <c r="E117" s="4"/>
      <c r="F117" s="5"/>
      <c r="G117" s="43"/>
      <c r="H117" s="43"/>
      <c r="I117" s="43"/>
      <c r="J117" s="43"/>
      <c r="K117" s="36"/>
      <c r="L117" s="16"/>
      <c r="M117" s="21"/>
      <c r="N117" s="45"/>
      <c r="O117" s="46"/>
      <c r="P117" s="45"/>
      <c r="Q117" s="45"/>
      <c r="R117" s="46"/>
      <c r="S117" s="15"/>
      <c r="T117" s="27"/>
      <c r="U117" s="28"/>
      <c r="V117" s="8"/>
      <c r="W117" s="46"/>
      <c r="X117" s="8"/>
      <c r="Y117" s="8"/>
      <c r="Z117" s="46"/>
      <c r="AA117" s="10"/>
      <c r="AB117" s="2"/>
    </row>
    <row r="118" spans="1:28" ht="13.5">
      <c r="A118" s="36"/>
      <c r="B118" s="3"/>
      <c r="C118" s="3"/>
      <c r="D118" s="9"/>
      <c r="E118" s="4"/>
      <c r="F118" s="5"/>
      <c r="G118" s="43"/>
      <c r="H118" s="43"/>
      <c r="I118" s="43"/>
      <c r="J118" s="43"/>
      <c r="K118" s="36"/>
      <c r="L118" s="16"/>
      <c r="M118" s="21"/>
      <c r="N118" s="45"/>
      <c r="O118" s="46"/>
      <c r="P118" s="45"/>
      <c r="Q118" s="45"/>
      <c r="R118" s="46"/>
      <c r="S118" s="15"/>
      <c r="T118" s="16"/>
      <c r="U118" s="21"/>
      <c r="V118" s="8"/>
      <c r="W118" s="46"/>
      <c r="X118" s="8"/>
      <c r="Y118" s="8"/>
      <c r="Z118" s="46"/>
      <c r="AA118" s="10"/>
      <c r="AB118" s="2"/>
    </row>
    <row r="119" spans="1:28" ht="13.5">
      <c r="A119" s="36"/>
      <c r="B119" s="36"/>
      <c r="C119" s="3"/>
      <c r="D119" s="9"/>
      <c r="E119" s="4"/>
      <c r="F119" s="5"/>
      <c r="G119" s="43"/>
      <c r="H119" s="43"/>
      <c r="I119" s="43"/>
      <c r="J119" s="43"/>
      <c r="K119" s="36"/>
      <c r="L119" s="16"/>
      <c r="M119" s="21"/>
      <c r="N119" s="45"/>
      <c r="O119" s="46"/>
      <c r="P119" s="45"/>
      <c r="Q119" s="45"/>
      <c r="R119" s="46"/>
      <c r="S119" s="15"/>
      <c r="T119" s="16"/>
      <c r="U119" s="16"/>
      <c r="V119" s="8"/>
      <c r="W119" s="46"/>
      <c r="X119" s="8"/>
      <c r="Y119" s="8"/>
      <c r="Z119" s="46"/>
      <c r="AA119" s="10"/>
      <c r="AB119" s="2"/>
    </row>
    <row r="120" spans="1:28" ht="13.5">
      <c r="A120" s="36"/>
      <c r="B120" s="36"/>
      <c r="C120" s="3"/>
      <c r="D120" s="9"/>
      <c r="E120" s="4"/>
      <c r="F120" s="5"/>
      <c r="G120" s="43"/>
      <c r="H120" s="43"/>
      <c r="I120" s="43"/>
      <c r="J120" s="43"/>
      <c r="K120" s="38"/>
      <c r="L120" s="16"/>
      <c r="M120" s="16"/>
      <c r="N120" s="45"/>
      <c r="O120" s="46"/>
      <c r="P120" s="45"/>
      <c r="Q120" s="45"/>
      <c r="R120" s="17"/>
      <c r="S120" s="15"/>
      <c r="T120" s="47"/>
      <c r="U120" s="44"/>
      <c r="V120" s="8"/>
      <c r="W120" s="46"/>
      <c r="X120" s="8"/>
      <c r="Y120" s="8"/>
      <c r="Z120" s="46"/>
      <c r="AA120" s="11"/>
      <c r="AB120" s="2"/>
    </row>
    <row r="121" spans="1:28" ht="13.5">
      <c r="A121" s="36"/>
      <c r="B121" s="36"/>
      <c r="C121" s="3"/>
      <c r="D121" s="9"/>
      <c r="E121" s="4"/>
      <c r="F121" s="5"/>
      <c r="G121" s="43"/>
      <c r="H121" s="43"/>
      <c r="I121" s="43"/>
      <c r="J121" s="43"/>
      <c r="K121" s="36"/>
      <c r="L121" s="16"/>
      <c r="M121" s="21"/>
      <c r="N121" s="45"/>
      <c r="O121" s="46"/>
      <c r="P121" s="45"/>
      <c r="Q121" s="45"/>
      <c r="R121" s="46"/>
      <c r="S121" s="15"/>
      <c r="T121" s="29"/>
      <c r="U121" s="30"/>
      <c r="V121" s="8"/>
      <c r="W121" s="46"/>
      <c r="X121" s="8"/>
      <c r="Y121" s="8"/>
      <c r="Z121" s="46"/>
      <c r="AA121" s="10"/>
      <c r="AB121" s="2"/>
    </row>
    <row r="122" spans="1:28" ht="13.5">
      <c r="A122" s="36"/>
      <c r="B122" s="18"/>
      <c r="C122" s="3"/>
      <c r="D122" s="9"/>
      <c r="E122" s="4"/>
      <c r="F122" s="5"/>
      <c r="G122" s="43"/>
      <c r="H122" s="43"/>
      <c r="I122" s="43"/>
      <c r="J122" s="43"/>
      <c r="K122" s="36"/>
      <c r="L122" s="16"/>
      <c r="M122" s="21"/>
      <c r="N122" s="45"/>
      <c r="O122" s="46"/>
      <c r="P122" s="45"/>
      <c r="Q122" s="45"/>
      <c r="R122" s="46"/>
      <c r="S122" s="15"/>
      <c r="T122" s="27"/>
      <c r="U122" s="28"/>
      <c r="V122" s="8"/>
      <c r="W122" s="46"/>
      <c r="X122" s="8"/>
      <c r="Y122" s="8"/>
      <c r="Z122" s="46"/>
      <c r="AA122" s="10"/>
      <c r="AB122" s="2"/>
    </row>
    <row r="123" spans="1:28" ht="13.5">
      <c r="A123" s="36"/>
      <c r="B123" s="3"/>
      <c r="C123" s="3"/>
      <c r="D123" s="9"/>
      <c r="E123" s="4"/>
      <c r="F123" s="5"/>
      <c r="G123" s="43"/>
      <c r="H123" s="43"/>
      <c r="I123" s="43"/>
      <c r="J123" s="43"/>
      <c r="K123" s="36"/>
      <c r="L123" s="16"/>
      <c r="M123" s="16"/>
      <c r="N123" s="45"/>
      <c r="O123" s="46"/>
      <c r="P123" s="45"/>
      <c r="Q123" s="45"/>
      <c r="R123" s="46"/>
      <c r="S123" s="15"/>
      <c r="T123" s="16"/>
      <c r="U123" s="21"/>
      <c r="V123" s="8"/>
      <c r="W123" s="46"/>
      <c r="X123" s="8"/>
      <c r="Y123" s="8"/>
      <c r="Z123" s="46"/>
      <c r="AA123" s="10"/>
      <c r="AB123" s="2"/>
    </row>
    <row r="124" spans="1:28" ht="13.5">
      <c r="A124" s="36"/>
      <c r="B124" s="3"/>
      <c r="C124" s="3"/>
      <c r="D124" s="9"/>
      <c r="E124" s="4"/>
      <c r="F124" s="5"/>
      <c r="G124" s="43"/>
      <c r="H124" s="43"/>
      <c r="I124" s="43"/>
      <c r="J124" s="43"/>
      <c r="K124" s="36"/>
      <c r="L124" s="31"/>
      <c r="M124" s="31"/>
      <c r="N124" s="45"/>
      <c r="O124" s="46"/>
      <c r="P124" s="45"/>
      <c r="Q124" s="45"/>
      <c r="R124" s="46"/>
      <c r="S124" s="15"/>
      <c r="T124" s="27"/>
      <c r="U124" s="28"/>
      <c r="V124" s="8"/>
      <c r="W124" s="46"/>
      <c r="X124" s="8"/>
      <c r="Y124" s="8"/>
      <c r="Z124" s="46"/>
      <c r="AA124" s="10"/>
      <c r="AB124" s="2"/>
    </row>
    <row r="125" spans="1:28" ht="13.5">
      <c r="A125" s="36"/>
      <c r="B125" s="36"/>
      <c r="C125" s="18"/>
      <c r="D125" s="11"/>
      <c r="E125" s="4"/>
      <c r="F125" s="5"/>
      <c r="G125" s="36"/>
      <c r="H125" s="38"/>
      <c r="I125" s="38"/>
      <c r="J125" s="38"/>
      <c r="K125" s="36"/>
      <c r="L125" s="16"/>
      <c r="M125" s="16"/>
      <c r="N125" s="45"/>
      <c r="O125" s="46"/>
      <c r="P125" s="45"/>
      <c r="Q125" s="45"/>
      <c r="R125" s="46"/>
      <c r="S125" s="15"/>
      <c r="T125" s="16"/>
      <c r="U125" s="21"/>
      <c r="V125" s="8"/>
      <c r="W125" s="46"/>
      <c r="X125" s="8"/>
      <c r="Y125" s="8"/>
      <c r="Z125" s="46"/>
      <c r="AA125" s="10"/>
      <c r="AB125" s="2"/>
    </row>
    <row r="126" spans="1:28" ht="13.5">
      <c r="A126" s="36"/>
      <c r="B126" s="36"/>
      <c r="C126" s="18"/>
      <c r="D126" s="11"/>
      <c r="E126" s="4"/>
      <c r="F126" s="5"/>
      <c r="G126" s="36"/>
      <c r="H126" s="38"/>
      <c r="I126" s="38"/>
      <c r="J126" s="38"/>
      <c r="K126" s="36"/>
      <c r="L126" s="32"/>
      <c r="M126" s="32"/>
      <c r="N126" s="45"/>
      <c r="O126" s="46"/>
      <c r="P126" s="45"/>
      <c r="Q126" s="45"/>
      <c r="R126" s="46"/>
      <c r="S126" s="15"/>
      <c r="T126" s="16"/>
      <c r="U126" s="21"/>
      <c r="V126" s="8"/>
      <c r="W126" s="46"/>
      <c r="X126" s="8"/>
      <c r="Y126" s="8"/>
      <c r="Z126" s="46"/>
      <c r="AA126" s="10"/>
      <c r="AB126" s="2"/>
    </row>
    <row r="127" spans="1:28" ht="13.5">
      <c r="A127" s="36"/>
      <c r="B127" s="36"/>
      <c r="C127" s="18"/>
      <c r="D127" s="11"/>
      <c r="E127" s="4"/>
      <c r="F127" s="5"/>
      <c r="G127" s="43"/>
      <c r="H127" s="43"/>
      <c r="I127" s="43"/>
      <c r="J127" s="43"/>
      <c r="K127" s="36"/>
      <c r="L127" s="16"/>
      <c r="M127" s="16"/>
      <c r="N127" s="45"/>
      <c r="O127" s="46"/>
      <c r="P127" s="45"/>
      <c r="Q127" s="45"/>
      <c r="R127" s="46"/>
      <c r="S127" s="15"/>
      <c r="T127" s="27"/>
      <c r="U127" s="28"/>
      <c r="V127" s="8"/>
      <c r="W127" s="46"/>
      <c r="X127" s="8"/>
      <c r="Y127" s="8"/>
      <c r="Z127" s="46"/>
      <c r="AA127" s="10"/>
      <c r="AB127" s="2"/>
    </row>
    <row r="128" spans="1:28" ht="13.5">
      <c r="A128" s="36"/>
      <c r="B128" s="3"/>
      <c r="C128" s="3"/>
      <c r="D128" s="11"/>
      <c r="E128" s="4"/>
      <c r="F128" s="5"/>
      <c r="G128" s="43"/>
      <c r="H128" s="43"/>
      <c r="I128" s="43"/>
      <c r="J128" s="43"/>
      <c r="K128" s="38"/>
      <c r="L128" s="16"/>
      <c r="M128" s="16"/>
      <c r="N128" s="45"/>
      <c r="O128" s="46"/>
      <c r="P128" s="45"/>
      <c r="Q128" s="45"/>
      <c r="R128" s="46"/>
      <c r="S128" s="15"/>
      <c r="T128" s="16"/>
      <c r="U128" s="21"/>
      <c r="V128" s="8"/>
      <c r="W128" s="46"/>
      <c r="X128" s="8"/>
      <c r="Y128" s="8"/>
      <c r="Z128" s="46"/>
      <c r="AA128" s="10"/>
      <c r="AB128" s="2"/>
    </row>
    <row r="129" spans="1:28" ht="13.5">
      <c r="A129" s="3"/>
      <c r="B129" s="3"/>
      <c r="C129" s="3"/>
      <c r="D129" s="12"/>
      <c r="E129" s="4"/>
      <c r="F129" s="5"/>
      <c r="G129" s="19"/>
      <c r="H129" s="48"/>
      <c r="I129" s="43"/>
      <c r="J129" s="43"/>
      <c r="K129" s="38"/>
      <c r="L129" s="31"/>
      <c r="M129" s="31"/>
      <c r="N129" s="45"/>
      <c r="O129" s="46"/>
      <c r="P129" s="45"/>
      <c r="Q129" s="45"/>
      <c r="R129" s="46"/>
      <c r="S129" s="15"/>
      <c r="T129" s="47"/>
      <c r="U129" s="47"/>
      <c r="V129" s="8"/>
      <c r="W129" s="46"/>
      <c r="X129" s="8"/>
      <c r="Y129" s="8"/>
      <c r="Z129" s="46"/>
      <c r="AA129" s="11"/>
      <c r="AB129" s="2"/>
    </row>
    <row r="130" spans="1:28" ht="13.5">
      <c r="A130" s="3"/>
      <c r="B130" s="3"/>
      <c r="C130" s="3"/>
      <c r="D130" s="9"/>
      <c r="E130" s="4"/>
      <c r="F130" s="4"/>
      <c r="G130" s="43"/>
      <c r="H130" s="43"/>
      <c r="I130" s="43"/>
      <c r="J130" s="43"/>
      <c r="K130" s="38"/>
      <c r="L130" s="16"/>
      <c r="M130" s="16"/>
      <c r="N130" s="45"/>
      <c r="O130" s="46"/>
      <c r="P130" s="45"/>
      <c r="Q130" s="45"/>
      <c r="R130" s="46"/>
      <c r="S130" s="15"/>
      <c r="T130" s="32"/>
      <c r="U130" s="32"/>
      <c r="V130" s="8"/>
      <c r="W130" s="46"/>
      <c r="X130" s="8"/>
      <c r="Y130" s="8"/>
      <c r="Z130" s="46"/>
      <c r="AA130" s="10"/>
      <c r="AB130" s="2"/>
    </row>
    <row r="131" spans="1:28" ht="13.5">
      <c r="A131" s="3"/>
      <c r="B131" s="3"/>
      <c r="C131" s="3"/>
      <c r="D131" s="9"/>
      <c r="E131" s="4"/>
      <c r="F131" s="4"/>
      <c r="G131" s="43"/>
      <c r="H131" s="43"/>
      <c r="I131" s="43"/>
      <c r="J131" s="43"/>
      <c r="K131" s="38"/>
      <c r="L131" s="33"/>
      <c r="M131" s="33"/>
      <c r="N131" s="45"/>
      <c r="O131" s="46"/>
      <c r="P131" s="45"/>
      <c r="Q131" s="45"/>
      <c r="R131" s="46"/>
      <c r="S131" s="15"/>
      <c r="T131" s="16"/>
      <c r="U131" s="16"/>
      <c r="V131" s="8"/>
      <c r="W131" s="46"/>
      <c r="X131" s="8"/>
      <c r="Y131" s="8"/>
      <c r="Z131" s="46"/>
      <c r="AA131" s="10"/>
      <c r="AB131" s="2"/>
    </row>
    <row r="132" spans="1:28" ht="13.5">
      <c r="A132" s="34"/>
      <c r="B132" s="34"/>
      <c r="C132" s="34"/>
      <c r="D132" s="9"/>
      <c r="E132" s="4"/>
      <c r="F132" s="4"/>
      <c r="G132" s="43"/>
      <c r="H132" s="43"/>
      <c r="I132" s="43"/>
      <c r="J132" s="43"/>
      <c r="K132" s="38"/>
      <c r="L132" s="27"/>
      <c r="M132" s="27"/>
      <c r="N132" s="45"/>
      <c r="O132" s="46"/>
      <c r="P132" s="45"/>
      <c r="Q132" s="46"/>
      <c r="R132" s="46"/>
      <c r="S132" s="15"/>
      <c r="T132" s="16"/>
      <c r="U132" s="16"/>
      <c r="V132" s="8"/>
      <c r="W132" s="46"/>
      <c r="X132" s="8"/>
      <c r="Y132" s="8"/>
      <c r="Z132" s="46"/>
      <c r="AA132" s="10"/>
      <c r="AB132" s="2"/>
    </row>
    <row r="133" spans="1:28" ht="13.5">
      <c r="A133" s="36"/>
      <c r="B133" s="3"/>
      <c r="C133" s="3"/>
      <c r="D133" s="9"/>
      <c r="E133" s="4"/>
      <c r="F133" s="4"/>
      <c r="G133" s="43"/>
      <c r="H133" s="43"/>
      <c r="I133" s="43"/>
      <c r="J133" s="43"/>
      <c r="K133" s="36"/>
      <c r="L133" s="27"/>
      <c r="M133" s="27"/>
      <c r="N133" s="45"/>
      <c r="O133" s="46"/>
      <c r="P133" s="45"/>
      <c r="Q133" s="45"/>
      <c r="R133" s="46"/>
      <c r="S133" s="15"/>
      <c r="T133" s="16"/>
      <c r="U133" s="16"/>
      <c r="V133" s="8"/>
      <c r="W133" s="46"/>
      <c r="X133" s="8"/>
      <c r="Y133" s="8"/>
      <c r="Z133" s="46"/>
      <c r="AA133" s="10"/>
      <c r="AB133" s="2"/>
    </row>
    <row r="134" spans="1:28" ht="13.5">
      <c r="A134" s="36"/>
      <c r="B134" s="3"/>
      <c r="C134" s="3"/>
      <c r="D134" s="9"/>
      <c r="E134" s="4"/>
      <c r="F134" s="4"/>
      <c r="G134" s="43"/>
      <c r="H134" s="43"/>
      <c r="I134" s="43"/>
      <c r="J134" s="43"/>
      <c r="K134" s="36"/>
      <c r="L134" s="27"/>
      <c r="M134" s="27"/>
      <c r="N134" s="45"/>
      <c r="O134" s="46"/>
      <c r="P134" s="45"/>
      <c r="Q134" s="45"/>
      <c r="R134" s="46"/>
      <c r="S134" s="15"/>
      <c r="T134" s="16"/>
      <c r="U134" s="16"/>
      <c r="V134" s="8"/>
      <c r="W134" s="46"/>
      <c r="X134" s="8"/>
      <c r="Y134" s="8"/>
      <c r="Z134" s="46"/>
      <c r="AA134" s="10"/>
      <c r="AB134" s="2"/>
    </row>
    <row r="135" spans="1:28" ht="13.5">
      <c r="A135" s="3"/>
      <c r="B135" s="3"/>
      <c r="C135" s="3"/>
      <c r="D135" s="3"/>
      <c r="E135" s="3"/>
      <c r="F135" s="3"/>
      <c r="G135" s="3"/>
      <c r="H135" s="3"/>
      <c r="I135" s="36"/>
      <c r="J135" s="36"/>
      <c r="K135" s="36"/>
      <c r="L135" s="16"/>
      <c r="M135" s="16"/>
      <c r="N135" s="45"/>
      <c r="O135" s="46"/>
      <c r="P135" s="45"/>
      <c r="Q135" s="45"/>
      <c r="R135" s="46"/>
      <c r="S135" s="15"/>
      <c r="T135" s="16"/>
      <c r="U135" s="16"/>
      <c r="V135" s="8"/>
      <c r="W135" s="46"/>
      <c r="X135" s="8"/>
      <c r="Y135" s="8"/>
      <c r="Z135" s="46"/>
      <c r="AA135" s="10"/>
      <c r="AB135" s="2"/>
    </row>
    <row r="136" spans="1:28" ht="13.5">
      <c r="A136" s="3"/>
      <c r="B136" s="3"/>
      <c r="C136" s="43"/>
      <c r="D136" s="43"/>
      <c r="E136" s="43"/>
      <c r="F136" s="43"/>
      <c r="G136" s="43"/>
      <c r="H136" s="43"/>
      <c r="I136" s="43"/>
      <c r="J136" s="43"/>
      <c r="K136" s="36"/>
      <c r="L136" s="16"/>
      <c r="M136" s="16"/>
      <c r="N136" s="45"/>
      <c r="O136" s="49"/>
      <c r="P136" s="45"/>
      <c r="Q136" s="45"/>
      <c r="R136" s="49"/>
      <c r="S136" s="15"/>
      <c r="T136" s="16"/>
      <c r="U136" s="16"/>
      <c r="V136" s="8"/>
      <c r="W136" s="46"/>
      <c r="X136" s="8"/>
      <c r="Y136" s="8"/>
      <c r="Z136" s="46"/>
      <c r="AA136" s="10"/>
      <c r="AB136" s="2"/>
    </row>
    <row r="137" spans="1:28" ht="13.5">
      <c r="A137" s="3"/>
      <c r="B137" s="3"/>
      <c r="C137" s="43"/>
      <c r="D137" s="43"/>
      <c r="E137" s="43"/>
      <c r="F137" s="43"/>
      <c r="G137" s="43"/>
      <c r="H137" s="43"/>
      <c r="I137" s="43"/>
      <c r="J137" s="43"/>
      <c r="K137" s="36"/>
      <c r="L137" s="32"/>
      <c r="M137" s="32"/>
      <c r="N137" s="45"/>
      <c r="O137" s="46"/>
      <c r="P137" s="45"/>
      <c r="Q137" s="45"/>
      <c r="R137" s="46"/>
      <c r="S137" s="15"/>
      <c r="T137" s="16"/>
      <c r="U137" s="16"/>
      <c r="V137" s="8"/>
      <c r="W137" s="46"/>
      <c r="X137" s="8"/>
      <c r="Y137" s="8"/>
      <c r="Z137" s="46"/>
      <c r="AA137" s="10"/>
      <c r="AB137" s="2"/>
    </row>
    <row r="138" spans="1:28" ht="13.5">
      <c r="A138" s="3"/>
      <c r="B138" s="3"/>
      <c r="C138" s="43"/>
      <c r="D138" s="43"/>
      <c r="E138" s="43"/>
      <c r="F138" s="43"/>
      <c r="G138" s="43"/>
      <c r="H138" s="43"/>
      <c r="I138" s="43"/>
      <c r="J138" s="43"/>
      <c r="K138" s="36"/>
      <c r="L138" s="16"/>
      <c r="M138" s="16"/>
      <c r="N138" s="45"/>
      <c r="O138" s="46"/>
      <c r="P138" s="45"/>
      <c r="Q138" s="45"/>
      <c r="R138" s="46"/>
      <c r="S138" s="15"/>
      <c r="T138" s="32"/>
      <c r="U138" s="32"/>
      <c r="V138" s="8"/>
      <c r="W138" s="46"/>
      <c r="X138" s="8"/>
      <c r="Y138" s="8"/>
      <c r="Z138" s="46"/>
      <c r="AA138" s="10"/>
      <c r="AB138" s="2"/>
    </row>
    <row r="139" spans="1:28" ht="13.5">
      <c r="A139" s="3"/>
      <c r="B139" s="3"/>
      <c r="C139" s="43"/>
      <c r="D139" s="43"/>
      <c r="E139" s="43"/>
      <c r="F139" s="43"/>
      <c r="G139" s="43"/>
      <c r="H139" s="43"/>
      <c r="I139" s="43"/>
      <c r="J139" s="43"/>
      <c r="K139" s="36"/>
      <c r="L139" s="16"/>
      <c r="M139" s="16"/>
      <c r="N139" s="45"/>
      <c r="O139" s="46"/>
      <c r="P139" s="45"/>
      <c r="Q139" s="45"/>
      <c r="R139" s="46"/>
      <c r="S139" s="15"/>
      <c r="T139" s="50"/>
      <c r="U139" s="51"/>
      <c r="V139" s="44"/>
      <c r="W139" s="44"/>
      <c r="X139" s="39"/>
      <c r="Y139" s="39"/>
      <c r="Z139" s="39"/>
      <c r="AA139" s="11"/>
      <c r="AB139" s="2"/>
    </row>
    <row r="140" spans="1:28" ht="13.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2"/>
    </row>
    <row r="141" spans="1:28" ht="13.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2"/>
    </row>
    <row r="142" spans="1:28" ht="13.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2"/>
    </row>
    <row r="143" spans="1:28" ht="13.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2"/>
    </row>
    <row r="144" spans="1:28" ht="13.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2"/>
    </row>
    <row r="145" spans="1:28" ht="13.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2"/>
    </row>
    <row r="146" spans="1:28" ht="13.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2"/>
    </row>
    <row r="147" spans="1:28" ht="13.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2"/>
    </row>
    <row r="148" spans="1:28" ht="13.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2"/>
    </row>
    <row r="149" spans="1:28" ht="13.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2"/>
    </row>
    <row r="150" spans="1:28" ht="13.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2"/>
    </row>
    <row r="151" spans="1:28" ht="13.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2"/>
    </row>
    <row r="152" spans="1:28" ht="13.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2"/>
    </row>
    <row r="153" spans="1:28" ht="13.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2"/>
    </row>
    <row r="154" spans="1:28" ht="13.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2"/>
    </row>
    <row r="155" spans="1:28" ht="13.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2"/>
    </row>
    <row r="156" spans="1:28" ht="13.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2"/>
    </row>
    <row r="157" spans="1:28" ht="13.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2"/>
    </row>
    <row r="158" spans="1:28" ht="13.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2"/>
    </row>
    <row r="159" spans="1:28" ht="13.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2"/>
    </row>
    <row r="160" spans="1:28" ht="13.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2"/>
    </row>
    <row r="161" spans="1:28" ht="13.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2"/>
    </row>
    <row r="162" spans="1:28"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sheetData>
  <sheetProtection/>
  <mergeCells count="395">
    <mergeCell ref="X38:AA38"/>
    <mergeCell ref="V81:W81"/>
    <mergeCell ref="T100:U100"/>
    <mergeCell ref="N25:O25"/>
    <mergeCell ref="V25:W25"/>
    <mergeCell ref="N60:O60"/>
    <mergeCell ref="V60:W60"/>
    <mergeCell ref="N95:O95"/>
    <mergeCell ref="V95:W95"/>
    <mergeCell ref="T87:U87"/>
    <mergeCell ref="T81:U81"/>
    <mergeCell ref="Y102:Z102"/>
    <mergeCell ref="A103:B104"/>
    <mergeCell ref="A101:B102"/>
    <mergeCell ref="B99:C99"/>
    <mergeCell ref="A97:C97"/>
    <mergeCell ref="L99:M99"/>
    <mergeCell ref="T99:U99"/>
    <mergeCell ref="D100:H100"/>
    <mergeCell ref="L100:M100"/>
    <mergeCell ref="L104:M104"/>
    <mergeCell ref="T104:Z104"/>
    <mergeCell ref="L101:M101"/>
    <mergeCell ref="T101:U101"/>
    <mergeCell ref="L102:M102"/>
    <mergeCell ref="L103:M103"/>
    <mergeCell ref="T103:U103"/>
    <mergeCell ref="T102:U102"/>
    <mergeCell ref="Q103:R103"/>
    <mergeCell ref="Y103:Z103"/>
    <mergeCell ref="B93:C93"/>
    <mergeCell ref="L97:M97"/>
    <mergeCell ref="T97:U97"/>
    <mergeCell ref="B98:C98"/>
    <mergeCell ref="L98:M98"/>
    <mergeCell ref="T98:U98"/>
    <mergeCell ref="L93:M93"/>
    <mergeCell ref="A94:C94"/>
    <mergeCell ref="L94:M94"/>
    <mergeCell ref="L96:M96"/>
    <mergeCell ref="A100:C100"/>
    <mergeCell ref="L95:M95"/>
    <mergeCell ref="T95:U95"/>
    <mergeCell ref="A96:C96"/>
    <mergeCell ref="B87:C87"/>
    <mergeCell ref="L87:M87"/>
    <mergeCell ref="L89:M89"/>
    <mergeCell ref="T89:U89"/>
    <mergeCell ref="B90:B92"/>
    <mergeCell ref="A95:C95"/>
    <mergeCell ref="G89:J89"/>
    <mergeCell ref="B88:C88"/>
    <mergeCell ref="L88:M88"/>
    <mergeCell ref="T88:U88"/>
    <mergeCell ref="G91:J91"/>
    <mergeCell ref="G90:J90"/>
    <mergeCell ref="L90:M90"/>
    <mergeCell ref="L91:M91"/>
    <mergeCell ref="T91:U91"/>
    <mergeCell ref="L92:M92"/>
    <mergeCell ref="T92:U92"/>
    <mergeCell ref="T93:U93"/>
    <mergeCell ref="B89:C89"/>
    <mergeCell ref="T90:U90"/>
    <mergeCell ref="T83:U83"/>
    <mergeCell ref="B84:B86"/>
    <mergeCell ref="L84:M84"/>
    <mergeCell ref="L85:M85"/>
    <mergeCell ref="T85:Z85"/>
    <mergeCell ref="L86:M86"/>
    <mergeCell ref="T86:U86"/>
    <mergeCell ref="L83:M83"/>
    <mergeCell ref="B82:C82"/>
    <mergeCell ref="L82:M82"/>
    <mergeCell ref="T82:U82"/>
    <mergeCell ref="T84:U84"/>
    <mergeCell ref="M80:N80"/>
    <mergeCell ref="P80:Q80"/>
    <mergeCell ref="B81:C81"/>
    <mergeCell ref="K81:K85"/>
    <mergeCell ref="L81:M81"/>
    <mergeCell ref="N81:O81"/>
    <mergeCell ref="B83:C83"/>
    <mergeCell ref="G82:J82"/>
    <mergeCell ref="G83:J83"/>
    <mergeCell ref="B78:C78"/>
    <mergeCell ref="M78:N78"/>
    <mergeCell ref="U78:V78"/>
    <mergeCell ref="U80:V80"/>
    <mergeCell ref="B79:C79"/>
    <mergeCell ref="M79:N79"/>
    <mergeCell ref="P79:Q79"/>
    <mergeCell ref="U79:V79"/>
    <mergeCell ref="B80:C80"/>
    <mergeCell ref="G80:J80"/>
    <mergeCell ref="B77:C77"/>
    <mergeCell ref="G77:J77"/>
    <mergeCell ref="M77:N77"/>
    <mergeCell ref="P77:Q77"/>
    <mergeCell ref="U77:V77"/>
    <mergeCell ref="X77:Z77"/>
    <mergeCell ref="A76:C76"/>
    <mergeCell ref="M76:N76"/>
    <mergeCell ref="P76:Q76"/>
    <mergeCell ref="B71:D71"/>
    <mergeCell ref="F71:N71"/>
    <mergeCell ref="A73:C75"/>
    <mergeCell ref="M74:N74"/>
    <mergeCell ref="O74:P74"/>
    <mergeCell ref="Q74:R74"/>
    <mergeCell ref="L75:M75"/>
    <mergeCell ref="V46:W46"/>
    <mergeCell ref="K46:K50"/>
    <mergeCell ref="B49:B51"/>
    <mergeCell ref="B43:C43"/>
    <mergeCell ref="M43:N43"/>
    <mergeCell ref="P43:Q43"/>
    <mergeCell ref="P45:Q45"/>
    <mergeCell ref="U45:V45"/>
    <mergeCell ref="B47:C47"/>
    <mergeCell ref="G47:J47"/>
    <mergeCell ref="L5:M5"/>
    <mergeCell ref="S5:T5"/>
    <mergeCell ref="U6:V6"/>
    <mergeCell ref="Q5:R5"/>
    <mergeCell ref="O4:P4"/>
    <mergeCell ref="Q4:R4"/>
    <mergeCell ref="X3:AA3"/>
    <mergeCell ref="X8:Y8"/>
    <mergeCell ref="P9:Q9"/>
    <mergeCell ref="P6:Q6"/>
    <mergeCell ref="P7:Q7"/>
    <mergeCell ref="P8:Q8"/>
    <mergeCell ref="U8:V8"/>
    <mergeCell ref="U7:V7"/>
    <mergeCell ref="X9:Y9"/>
    <mergeCell ref="U9:V9"/>
    <mergeCell ref="X7:Z7"/>
    <mergeCell ref="B1:D1"/>
    <mergeCell ref="F1:N1"/>
    <mergeCell ref="A6:C6"/>
    <mergeCell ref="M6:N6"/>
    <mergeCell ref="A3:C5"/>
    <mergeCell ref="G3:J5"/>
    <mergeCell ref="M4:N4"/>
    <mergeCell ref="B7:C7"/>
    <mergeCell ref="M7:N7"/>
    <mergeCell ref="B9:C9"/>
    <mergeCell ref="M9:N9"/>
    <mergeCell ref="B8:C8"/>
    <mergeCell ref="M8:N8"/>
    <mergeCell ref="G7:J7"/>
    <mergeCell ref="B12:C12"/>
    <mergeCell ref="L12:M12"/>
    <mergeCell ref="T12:U12"/>
    <mergeCell ref="B11:C11"/>
    <mergeCell ref="L11:M11"/>
    <mergeCell ref="N11:O11"/>
    <mergeCell ref="T11:U11"/>
    <mergeCell ref="K11:K15"/>
    <mergeCell ref="B14:B16"/>
    <mergeCell ref="B13:C13"/>
    <mergeCell ref="L13:M13"/>
    <mergeCell ref="T13:U13"/>
    <mergeCell ref="L14:M14"/>
    <mergeCell ref="L15:M15"/>
    <mergeCell ref="T14:U14"/>
    <mergeCell ref="B10:C10"/>
    <mergeCell ref="M10:N10"/>
    <mergeCell ref="P10:Q10"/>
    <mergeCell ref="U10:V10"/>
    <mergeCell ref="G10:J10"/>
    <mergeCell ref="G12:J12"/>
    <mergeCell ref="G13:J13"/>
    <mergeCell ref="L16:M16"/>
    <mergeCell ref="T16:U16"/>
    <mergeCell ref="T15:Z15"/>
    <mergeCell ref="B17:C17"/>
    <mergeCell ref="L17:M17"/>
    <mergeCell ref="T17:U17"/>
    <mergeCell ref="B18:C18"/>
    <mergeCell ref="L18:M18"/>
    <mergeCell ref="T18:U18"/>
    <mergeCell ref="B19:C19"/>
    <mergeCell ref="L19:M19"/>
    <mergeCell ref="T19:U19"/>
    <mergeCell ref="G19:J19"/>
    <mergeCell ref="L20:M20"/>
    <mergeCell ref="T20:U20"/>
    <mergeCell ref="B20:B22"/>
    <mergeCell ref="L21:M21"/>
    <mergeCell ref="T21:U21"/>
    <mergeCell ref="G20:J20"/>
    <mergeCell ref="G21:J21"/>
    <mergeCell ref="A24:C24"/>
    <mergeCell ref="L24:M24"/>
    <mergeCell ref="L22:M22"/>
    <mergeCell ref="T22:U22"/>
    <mergeCell ref="B23:C23"/>
    <mergeCell ref="L23:M23"/>
    <mergeCell ref="T23:U23"/>
    <mergeCell ref="T24:Z24"/>
    <mergeCell ref="A26:C26"/>
    <mergeCell ref="L26:M26"/>
    <mergeCell ref="T26:U26"/>
    <mergeCell ref="T30:U30"/>
    <mergeCell ref="A25:C25"/>
    <mergeCell ref="L25:M25"/>
    <mergeCell ref="T25:U25"/>
    <mergeCell ref="T29:U29"/>
    <mergeCell ref="A27:C27"/>
    <mergeCell ref="T27:U27"/>
    <mergeCell ref="B36:D36"/>
    <mergeCell ref="F36:N36"/>
    <mergeCell ref="A33:B34"/>
    <mergeCell ref="B29:C29"/>
    <mergeCell ref="L29:M29"/>
    <mergeCell ref="A31:B32"/>
    <mergeCell ref="L31:M31"/>
    <mergeCell ref="A30:C30"/>
    <mergeCell ref="D30:H30"/>
    <mergeCell ref="L30:M30"/>
    <mergeCell ref="L32:M32"/>
    <mergeCell ref="B28:C28"/>
    <mergeCell ref="L28:M28"/>
    <mergeCell ref="B45:C45"/>
    <mergeCell ref="M45:N45"/>
    <mergeCell ref="A38:C40"/>
    <mergeCell ref="G38:J40"/>
    <mergeCell ref="M39:N39"/>
    <mergeCell ref="L40:M40"/>
    <mergeCell ref="G45:J45"/>
    <mergeCell ref="B44:C44"/>
    <mergeCell ref="M44:N44"/>
    <mergeCell ref="P44:Q44"/>
    <mergeCell ref="P41:Q41"/>
    <mergeCell ref="B42:C42"/>
    <mergeCell ref="M42:N42"/>
    <mergeCell ref="A41:C41"/>
    <mergeCell ref="M41:N41"/>
    <mergeCell ref="L51:M51"/>
    <mergeCell ref="T51:U51"/>
    <mergeCell ref="L47:M47"/>
    <mergeCell ref="T47:U47"/>
    <mergeCell ref="B46:C46"/>
    <mergeCell ref="L46:M46"/>
    <mergeCell ref="B48:C48"/>
    <mergeCell ref="N46:O46"/>
    <mergeCell ref="T46:U46"/>
    <mergeCell ref="G48:J48"/>
    <mergeCell ref="G55:J55"/>
    <mergeCell ref="G56:J56"/>
    <mergeCell ref="B52:C52"/>
    <mergeCell ref="L52:M52"/>
    <mergeCell ref="T52:U52"/>
    <mergeCell ref="L48:M48"/>
    <mergeCell ref="T48:U48"/>
    <mergeCell ref="L49:M49"/>
    <mergeCell ref="L50:M50"/>
    <mergeCell ref="T50:Z50"/>
    <mergeCell ref="B53:C53"/>
    <mergeCell ref="L53:M53"/>
    <mergeCell ref="T53:U53"/>
    <mergeCell ref="B54:C54"/>
    <mergeCell ref="L54:M54"/>
    <mergeCell ref="T54:U54"/>
    <mergeCell ref="B58:C58"/>
    <mergeCell ref="L58:M58"/>
    <mergeCell ref="T58:U58"/>
    <mergeCell ref="B55:B57"/>
    <mergeCell ref="L55:M55"/>
    <mergeCell ref="T55:U55"/>
    <mergeCell ref="L56:M56"/>
    <mergeCell ref="T56:U56"/>
    <mergeCell ref="L57:M57"/>
    <mergeCell ref="T57:U57"/>
    <mergeCell ref="A65:C65"/>
    <mergeCell ref="D65:H65"/>
    <mergeCell ref="L65:M65"/>
    <mergeCell ref="T65:U65"/>
    <mergeCell ref="T61:U61"/>
    <mergeCell ref="A59:C59"/>
    <mergeCell ref="L59:M59"/>
    <mergeCell ref="A60:C60"/>
    <mergeCell ref="L60:M60"/>
    <mergeCell ref="T59:Z59"/>
    <mergeCell ref="B64:C64"/>
    <mergeCell ref="L64:M64"/>
    <mergeCell ref="A62:C62"/>
    <mergeCell ref="L62:M62"/>
    <mergeCell ref="A61:C61"/>
    <mergeCell ref="T62:U62"/>
    <mergeCell ref="B63:C63"/>
    <mergeCell ref="L63:M63"/>
    <mergeCell ref="T63:U63"/>
    <mergeCell ref="T64:U64"/>
    <mergeCell ref="L69:M69"/>
    <mergeCell ref="T69:Z69"/>
    <mergeCell ref="A66:B67"/>
    <mergeCell ref="L66:M66"/>
    <mergeCell ref="T66:U66"/>
    <mergeCell ref="T67:U67"/>
    <mergeCell ref="A68:B69"/>
    <mergeCell ref="L68:M68"/>
    <mergeCell ref="L67:M67"/>
    <mergeCell ref="Q67:R67"/>
    <mergeCell ref="L61:M61"/>
    <mergeCell ref="G73:J75"/>
    <mergeCell ref="P78:Q78"/>
    <mergeCell ref="P42:Q42"/>
    <mergeCell ref="T33:U33"/>
    <mergeCell ref="T34:Z34"/>
    <mergeCell ref="U41:V41"/>
    <mergeCell ref="S40:T40"/>
    <mergeCell ref="X44:Y44"/>
    <mergeCell ref="G42:J42"/>
    <mergeCell ref="Y25:Z25"/>
    <mergeCell ref="Y26:Z26"/>
    <mergeCell ref="Y27:Z27"/>
    <mergeCell ref="Q39:R39"/>
    <mergeCell ref="O39:P39"/>
    <mergeCell ref="L27:M27"/>
    <mergeCell ref="T28:U28"/>
    <mergeCell ref="Y28:Z28"/>
    <mergeCell ref="Q29:R29"/>
    <mergeCell ref="Y29:Z29"/>
    <mergeCell ref="V11:W11"/>
    <mergeCell ref="U42:V42"/>
    <mergeCell ref="L33:M33"/>
    <mergeCell ref="L34:M34"/>
    <mergeCell ref="T31:U31"/>
    <mergeCell ref="T32:U32"/>
    <mergeCell ref="Q25:R25"/>
    <mergeCell ref="Q26:R26"/>
    <mergeCell ref="Q27:R27"/>
    <mergeCell ref="Q28:R28"/>
    <mergeCell ref="Q40:R40"/>
    <mergeCell ref="T49:U49"/>
    <mergeCell ref="Q30:R30"/>
    <mergeCell ref="Y30:Z30"/>
    <mergeCell ref="Q31:R31"/>
    <mergeCell ref="Y31:Z31"/>
    <mergeCell ref="Y32:Z32"/>
    <mergeCell ref="Q33:R33"/>
    <mergeCell ref="Y33:Z33"/>
    <mergeCell ref="Q32:R32"/>
    <mergeCell ref="Q64:R64"/>
    <mergeCell ref="Y64:Z64"/>
    <mergeCell ref="Q34:R34"/>
    <mergeCell ref="Q60:R60"/>
    <mergeCell ref="Y60:Z60"/>
    <mergeCell ref="X42:Z42"/>
    <mergeCell ref="U43:V43"/>
    <mergeCell ref="X43:Y43"/>
    <mergeCell ref="U44:V44"/>
    <mergeCell ref="T60:U60"/>
    <mergeCell ref="Q61:R61"/>
    <mergeCell ref="Y61:Z61"/>
    <mergeCell ref="Q62:R62"/>
    <mergeCell ref="Y62:Z62"/>
    <mergeCell ref="Q63:R63"/>
    <mergeCell ref="Y63:Z63"/>
    <mergeCell ref="Q65:R65"/>
    <mergeCell ref="Y65:Z65"/>
    <mergeCell ref="Q66:R66"/>
    <mergeCell ref="Y66:Z66"/>
    <mergeCell ref="Y68:Z68"/>
    <mergeCell ref="Q69:R69"/>
    <mergeCell ref="Y67:Z67"/>
    <mergeCell ref="Q68:R68"/>
    <mergeCell ref="Q95:R95"/>
    <mergeCell ref="Y95:Z95"/>
    <mergeCell ref="T68:U68"/>
    <mergeCell ref="U76:V76"/>
    <mergeCell ref="Q75:R75"/>
    <mergeCell ref="S75:T75"/>
    <mergeCell ref="X73:AA73"/>
    <mergeCell ref="X78:Y78"/>
    <mergeCell ref="X79:Y79"/>
    <mergeCell ref="T94:Z94"/>
    <mergeCell ref="Q96:R96"/>
    <mergeCell ref="Y96:Z96"/>
    <mergeCell ref="Q97:R97"/>
    <mergeCell ref="Y97:Z97"/>
    <mergeCell ref="Q98:R98"/>
    <mergeCell ref="Y98:Z98"/>
    <mergeCell ref="T96:U96"/>
    <mergeCell ref="Q104:R104"/>
    <mergeCell ref="Q99:R99"/>
    <mergeCell ref="Y99:Z99"/>
    <mergeCell ref="Q100:R100"/>
    <mergeCell ref="Y100:Z100"/>
    <mergeCell ref="Q101:R101"/>
    <mergeCell ref="Y101:Z101"/>
    <mergeCell ref="Q102:R102"/>
  </mergeCells>
  <printOptions horizontalCentered="1" verticalCentered="1"/>
  <pageMargins left="0.3937007874015748" right="0.1968503937007874" top="0.5905511811023623" bottom="0.1968503937007874" header="0.5118110236220472" footer="0.5118110236220472"/>
  <pageSetup cellComments="asDisplayed" horizontalDpi="600" verticalDpi="600" orientation="landscape" paperSize="9" scale="79" r:id="rId1"/>
  <rowBreaks count="2" manualBreakCount="2">
    <brk id="35" max="255" man="1"/>
    <brk id="70" max="255" man="1"/>
  </rowBreaks>
</worksheet>
</file>

<file path=xl/worksheets/sheet6.xml><?xml version="1.0" encoding="utf-8"?>
<worksheet xmlns="http://schemas.openxmlformats.org/spreadsheetml/2006/main" xmlns:r="http://schemas.openxmlformats.org/officeDocument/2006/relationships">
  <dimension ref="A1:AF45"/>
  <sheetViews>
    <sheetView showGridLines="0" zoomScale="70" zoomScaleNormal="70" zoomScalePageLayoutView="0" workbookViewId="0" topLeftCell="A1">
      <selection activeCell="I5" sqref="I5"/>
    </sheetView>
  </sheetViews>
  <sheetFormatPr defaultColWidth="9.00390625" defaultRowHeight="13.5"/>
  <cols>
    <col min="1" max="1" width="1.4921875" style="0" customWidth="1"/>
    <col min="2" max="3" width="3.75390625" style="0" customWidth="1"/>
    <col min="4" max="4" width="25.625" style="0" customWidth="1"/>
    <col min="5" max="5" width="11.25390625" style="0" customWidth="1"/>
    <col min="6" max="6" width="11.375" style="0" customWidth="1"/>
    <col min="7" max="7" width="14.625" style="0" customWidth="1"/>
    <col min="8" max="9" width="9.125" style="0" customWidth="1"/>
    <col min="10" max="10" width="15.25390625" style="0" customWidth="1"/>
    <col min="12" max="12" width="13.125" style="0" customWidth="1"/>
    <col min="13" max="13" width="12.50390625" style="0" customWidth="1"/>
    <col min="14" max="14" width="15.125" style="0" customWidth="1"/>
    <col min="15" max="15" width="21.625" style="0" customWidth="1"/>
    <col min="16" max="16" width="1.875" style="0" customWidth="1"/>
    <col min="17" max="17" width="1.75390625" style="0" customWidth="1"/>
    <col min="18" max="19" width="5.625" style="0" customWidth="1"/>
    <col min="20" max="20" width="27.00390625" style="0" customWidth="1"/>
    <col min="21" max="31" width="11.125" style="0" customWidth="1"/>
    <col min="32" max="32" width="16.125" style="0" customWidth="1"/>
  </cols>
  <sheetData>
    <row r="1" spans="1:32" ht="18.75" customHeight="1">
      <c r="A1" s="89"/>
      <c r="C1" s="114"/>
      <c r="D1" s="114"/>
      <c r="E1" s="114"/>
      <c r="F1" s="114"/>
      <c r="G1" s="169" t="s">
        <v>417</v>
      </c>
      <c r="H1" s="114"/>
      <c r="I1" s="114"/>
      <c r="J1" s="114"/>
      <c r="K1" s="114"/>
      <c r="L1" s="114"/>
      <c r="M1" s="114"/>
      <c r="N1" s="114"/>
      <c r="O1" s="114"/>
      <c r="P1" s="114"/>
      <c r="Q1" s="89"/>
      <c r="R1" s="89"/>
      <c r="S1" s="89"/>
      <c r="T1" s="89"/>
      <c r="V1" s="169" t="s">
        <v>418</v>
      </c>
      <c r="X1" s="89"/>
      <c r="Y1" s="89"/>
      <c r="Z1" s="89"/>
      <c r="AA1" s="89"/>
      <c r="AB1" s="89"/>
      <c r="AC1" s="89"/>
      <c r="AD1" s="89"/>
      <c r="AE1" s="89"/>
      <c r="AF1" s="89"/>
    </row>
    <row r="2" spans="1:32" ht="16.5" customHeight="1" thickBot="1">
      <c r="A2" s="89"/>
      <c r="B2" s="1388" t="s">
        <v>332</v>
      </c>
      <c r="C2" s="1388"/>
      <c r="D2" s="234" t="str">
        <f>'⓪表'!G32</f>
        <v>㊞</v>
      </c>
      <c r="E2" s="198"/>
      <c r="F2" s="88"/>
      <c r="G2" s="88"/>
      <c r="H2" s="199"/>
      <c r="I2" s="199"/>
      <c r="J2" s="63"/>
      <c r="K2" s="63"/>
      <c r="L2" s="200" t="s">
        <v>333</v>
      </c>
      <c r="M2" s="1389">
        <f ca="1">NOW()</f>
        <v>44116.39765914352</v>
      </c>
      <c r="N2" s="1390"/>
      <c r="O2" s="1" t="s">
        <v>334</v>
      </c>
      <c r="P2" s="114"/>
      <c r="Q2" s="89"/>
      <c r="R2" s="89"/>
      <c r="S2" s="89"/>
      <c r="T2" s="89"/>
      <c r="U2" s="89"/>
      <c r="V2" s="89"/>
      <c r="W2" s="89"/>
      <c r="X2" s="89"/>
      <c r="Y2" s="89"/>
      <c r="Z2" s="89"/>
      <c r="AA2" s="89"/>
      <c r="AB2" s="89"/>
      <c r="AC2" s="89"/>
      <c r="AE2" s="89"/>
      <c r="AF2" s="235" t="s">
        <v>334</v>
      </c>
    </row>
    <row r="3" spans="1:32" ht="16.5" customHeight="1">
      <c r="A3" s="89"/>
      <c r="B3" s="1391"/>
      <c r="C3" s="1392"/>
      <c r="D3" s="1395" t="s">
        <v>219</v>
      </c>
      <c r="E3" s="1397" t="s">
        <v>335</v>
      </c>
      <c r="F3" s="1375" t="s">
        <v>31</v>
      </c>
      <c r="G3" s="173" t="s">
        <v>32</v>
      </c>
      <c r="H3" s="172" t="s">
        <v>336</v>
      </c>
      <c r="I3" s="172" t="s">
        <v>218</v>
      </c>
      <c r="J3" s="171" t="s">
        <v>337</v>
      </c>
      <c r="K3" s="172" t="s">
        <v>338</v>
      </c>
      <c r="L3" s="171" t="s">
        <v>339</v>
      </c>
      <c r="M3" s="171" t="s">
        <v>340</v>
      </c>
      <c r="N3" s="171" t="s">
        <v>341</v>
      </c>
      <c r="O3" s="1377" t="s">
        <v>342</v>
      </c>
      <c r="P3" s="176"/>
      <c r="Q3" s="89"/>
      <c r="R3" s="1379"/>
      <c r="S3" s="1380"/>
      <c r="T3" s="1381"/>
      <c r="U3" s="1052">
        <f>U4-2018</f>
        <v>1</v>
      </c>
      <c r="V3" s="1053">
        <f>V4-2018</f>
        <v>2</v>
      </c>
      <c r="W3" s="1053">
        <f>W4-2018</f>
        <v>3</v>
      </c>
      <c r="X3" s="1053">
        <f>X4-2018</f>
        <v>4</v>
      </c>
      <c r="Y3" s="1053">
        <f>Y4-2018</f>
        <v>5</v>
      </c>
      <c r="Z3" s="1052">
        <f aca="true" t="shared" si="0" ref="Z3:AE3">Z4-2018</f>
        <v>6</v>
      </c>
      <c r="AA3" s="1053">
        <f t="shared" si="0"/>
        <v>7</v>
      </c>
      <c r="AB3" s="1053">
        <f t="shared" si="0"/>
        <v>8</v>
      </c>
      <c r="AC3" s="1053">
        <f t="shared" si="0"/>
        <v>9</v>
      </c>
      <c r="AD3" s="1053">
        <f t="shared" si="0"/>
        <v>10</v>
      </c>
      <c r="AE3" s="1052">
        <f t="shared" si="0"/>
        <v>11</v>
      </c>
      <c r="AF3" s="1357" t="s">
        <v>21</v>
      </c>
    </row>
    <row r="4" spans="1:32" ht="16.5" customHeight="1" thickBot="1">
      <c r="A4" s="89"/>
      <c r="B4" s="1393"/>
      <c r="C4" s="1394"/>
      <c r="D4" s="1396"/>
      <c r="E4" s="1398"/>
      <c r="F4" s="1376"/>
      <c r="G4" s="283" t="s">
        <v>343</v>
      </c>
      <c r="H4" s="174" t="s">
        <v>344</v>
      </c>
      <c r="I4" s="115" t="s">
        <v>345</v>
      </c>
      <c r="J4" s="115" t="s">
        <v>346</v>
      </c>
      <c r="K4" s="115" t="s">
        <v>347</v>
      </c>
      <c r="L4" s="174" t="s">
        <v>348</v>
      </c>
      <c r="M4" s="115" t="s">
        <v>349</v>
      </c>
      <c r="N4" s="174" t="s">
        <v>350</v>
      </c>
      <c r="O4" s="1378"/>
      <c r="P4" s="175"/>
      <c r="Q4" s="89"/>
      <c r="R4" s="1382"/>
      <c r="S4" s="1383"/>
      <c r="T4" s="1384"/>
      <c r="U4" s="509">
        <f>'①総括'!E5+2018</f>
        <v>2019</v>
      </c>
      <c r="V4" s="510">
        <f aca="true" t="shared" si="1" ref="V4:AE4">U4+1</f>
        <v>2020</v>
      </c>
      <c r="W4" s="510">
        <f t="shared" si="1"/>
        <v>2021</v>
      </c>
      <c r="X4" s="510">
        <f t="shared" si="1"/>
        <v>2022</v>
      </c>
      <c r="Y4" s="510">
        <f t="shared" si="1"/>
        <v>2023</v>
      </c>
      <c r="Z4" s="510">
        <f t="shared" si="1"/>
        <v>2024</v>
      </c>
      <c r="AA4" s="510">
        <f t="shared" si="1"/>
        <v>2025</v>
      </c>
      <c r="AB4" s="510">
        <f t="shared" si="1"/>
        <v>2026</v>
      </c>
      <c r="AC4" s="510">
        <f t="shared" si="1"/>
        <v>2027</v>
      </c>
      <c r="AD4" s="510">
        <f t="shared" si="1"/>
        <v>2028</v>
      </c>
      <c r="AE4" s="510">
        <f t="shared" si="1"/>
        <v>2029</v>
      </c>
      <c r="AF4" s="1358"/>
    </row>
    <row r="5" spans="1:32" ht="16.5" customHeight="1">
      <c r="A5" s="89"/>
      <c r="B5" s="1372" t="s">
        <v>351</v>
      </c>
      <c r="C5" s="1369" t="s">
        <v>352</v>
      </c>
      <c r="D5" s="686"/>
      <c r="E5" s="686"/>
      <c r="F5" s="688"/>
      <c r="G5" s="286"/>
      <c r="H5" s="511"/>
      <c r="I5" s="287"/>
      <c r="J5" s="231" t="str">
        <f>IF(G5&lt;=0,"-",G5*(1-I5/100))</f>
        <v>-</v>
      </c>
      <c r="K5" s="289"/>
      <c r="L5" s="231" t="str">
        <f>IF(K5&lt;=0,"-",ROUND(J5/K5,0))</f>
        <v>-</v>
      </c>
      <c r="M5" s="300"/>
      <c r="N5" s="231" t="str">
        <f>IF(K5&lt;=0,"-",ROUND(G5*M5/K5,0))</f>
        <v>-</v>
      </c>
      <c r="O5" s="299"/>
      <c r="P5" s="175"/>
      <c r="Q5" s="89"/>
      <c r="R5" s="1405" t="s">
        <v>177</v>
      </c>
      <c r="S5" s="1359" t="s">
        <v>175</v>
      </c>
      <c r="T5" s="695">
        <f>IF(D5="","",D5)</f>
      </c>
      <c r="U5" s="181" t="str">
        <f>(IF(U4-$H$5&lt;=0,"-",(IF(U4-$H$5&lt;=$K$5,$L$5,"-"))))</f>
        <v>-</v>
      </c>
      <c r="V5" s="181" t="str">
        <f aca="true" t="shared" si="2" ref="V5:AE5">(IF(V4-$H$5&lt;=0,"-",(IF(V4-$H$5&lt;=$K$5,$L$5,"-"))))</f>
        <v>-</v>
      </c>
      <c r="W5" s="181" t="str">
        <f t="shared" si="2"/>
        <v>-</v>
      </c>
      <c r="X5" s="181" t="str">
        <f t="shared" si="2"/>
        <v>-</v>
      </c>
      <c r="Y5" s="181" t="str">
        <f t="shared" si="2"/>
        <v>-</v>
      </c>
      <c r="Z5" s="181" t="str">
        <f t="shared" si="2"/>
        <v>-</v>
      </c>
      <c r="AA5" s="181" t="str">
        <f t="shared" si="2"/>
        <v>-</v>
      </c>
      <c r="AB5" s="181" t="str">
        <f t="shared" si="2"/>
        <v>-</v>
      </c>
      <c r="AC5" s="181" t="str">
        <f t="shared" si="2"/>
        <v>-</v>
      </c>
      <c r="AD5" s="181" t="str">
        <f t="shared" si="2"/>
        <v>-</v>
      </c>
      <c r="AE5" s="181" t="str">
        <f t="shared" si="2"/>
        <v>-</v>
      </c>
      <c r="AF5" s="646"/>
    </row>
    <row r="6" spans="1:32" ht="16.5" customHeight="1">
      <c r="A6" s="89"/>
      <c r="B6" s="1373"/>
      <c r="C6" s="1370"/>
      <c r="D6" s="685"/>
      <c r="E6" s="685"/>
      <c r="F6" s="689"/>
      <c r="G6" s="285"/>
      <c r="H6" s="512"/>
      <c r="I6" s="289"/>
      <c r="J6" s="231" t="str">
        <f aca="true" t="shared" si="3" ref="J6:J13">IF(G6&lt;=0,"-",G6*(1-I6/100))</f>
        <v>-</v>
      </c>
      <c r="K6" s="288"/>
      <c r="L6" s="231" t="str">
        <f aca="true" t="shared" si="4" ref="L6:L20">IF(K6&lt;=0,"-",ROUND(J6/K6,0))</f>
        <v>-</v>
      </c>
      <c r="M6" s="294"/>
      <c r="N6" s="231" t="str">
        <f aca="true" t="shared" si="5" ref="N6:N20">IF(K6&lt;=0,"-",ROUND(G6*M6/K6,0))</f>
        <v>-</v>
      </c>
      <c r="O6" s="297"/>
      <c r="P6" s="175"/>
      <c r="Q6" s="89"/>
      <c r="R6" s="1406"/>
      <c r="S6" s="1360"/>
      <c r="T6" s="696">
        <f>IF(D6="","",D6)</f>
      </c>
      <c r="U6" s="181" t="str">
        <f>(IF(U4-$H$6&lt;=0,"-",(IF(U4-$H$6&lt;=$K$6,$L$6,"-"))))</f>
        <v>-</v>
      </c>
      <c r="V6" s="181" t="str">
        <f aca="true" t="shared" si="6" ref="V6:AE6">(IF(V4-$H$6&lt;=0,"-",(IF(V4-$H$6&lt;=$K$6,$L$6,"-"))))</f>
        <v>-</v>
      </c>
      <c r="W6" s="181" t="str">
        <f t="shared" si="6"/>
        <v>-</v>
      </c>
      <c r="X6" s="181" t="str">
        <f t="shared" si="6"/>
        <v>-</v>
      </c>
      <c r="Y6" s="181" t="str">
        <f t="shared" si="6"/>
        <v>-</v>
      </c>
      <c r="Z6" s="181" t="str">
        <f t="shared" si="6"/>
        <v>-</v>
      </c>
      <c r="AA6" s="181" t="str">
        <f t="shared" si="6"/>
        <v>-</v>
      </c>
      <c r="AB6" s="181" t="str">
        <f t="shared" si="6"/>
        <v>-</v>
      </c>
      <c r="AC6" s="181" t="str">
        <f t="shared" si="6"/>
        <v>-</v>
      </c>
      <c r="AD6" s="181" t="str">
        <f t="shared" si="6"/>
        <v>-</v>
      </c>
      <c r="AE6" s="181" t="str">
        <f t="shared" si="6"/>
        <v>-</v>
      </c>
      <c r="AF6" s="647"/>
    </row>
    <row r="7" spans="1:32" ht="16.5" customHeight="1">
      <c r="A7" s="89"/>
      <c r="B7" s="1373"/>
      <c r="C7" s="1370"/>
      <c r="D7" s="685"/>
      <c r="E7" s="685"/>
      <c r="F7" s="689"/>
      <c r="G7" s="285"/>
      <c r="H7" s="512"/>
      <c r="I7" s="289"/>
      <c r="J7" s="231" t="str">
        <f t="shared" si="3"/>
        <v>-</v>
      </c>
      <c r="K7" s="288"/>
      <c r="L7" s="231" t="str">
        <f t="shared" si="4"/>
        <v>-</v>
      </c>
      <c r="M7" s="294"/>
      <c r="N7" s="231" t="str">
        <f t="shared" si="5"/>
        <v>-</v>
      </c>
      <c r="O7" s="297"/>
      <c r="P7" s="175"/>
      <c r="Q7" s="89"/>
      <c r="R7" s="1406"/>
      <c r="S7" s="1360"/>
      <c r="T7" s="696">
        <f>IF(D7="","",D7)</f>
      </c>
      <c r="U7" s="181" t="str">
        <f>(IF(U4-$H$7&lt;=0,"-",(IF(U4-$H$7&lt;=$K$7,$L$7,"-"))))</f>
        <v>-</v>
      </c>
      <c r="V7" s="181" t="str">
        <f aca="true" t="shared" si="7" ref="V7:AE7">(IF(V4-$H$7&lt;=0,"-",(IF(V4-$H$7&lt;=$K$7,$L$7,"-"))))</f>
        <v>-</v>
      </c>
      <c r="W7" s="181" t="str">
        <f t="shared" si="7"/>
        <v>-</v>
      </c>
      <c r="X7" s="181" t="str">
        <f t="shared" si="7"/>
        <v>-</v>
      </c>
      <c r="Y7" s="181" t="str">
        <f t="shared" si="7"/>
        <v>-</v>
      </c>
      <c r="Z7" s="181" t="str">
        <f t="shared" si="7"/>
        <v>-</v>
      </c>
      <c r="AA7" s="181" t="str">
        <f t="shared" si="7"/>
        <v>-</v>
      </c>
      <c r="AB7" s="181" t="str">
        <f t="shared" si="7"/>
        <v>-</v>
      </c>
      <c r="AC7" s="181" t="str">
        <f t="shared" si="7"/>
        <v>-</v>
      </c>
      <c r="AD7" s="181" t="str">
        <f t="shared" si="7"/>
        <v>-</v>
      </c>
      <c r="AE7" s="181" t="str">
        <f t="shared" si="7"/>
        <v>-</v>
      </c>
      <c r="AF7" s="647"/>
    </row>
    <row r="8" spans="1:32" ht="16.5" customHeight="1">
      <c r="A8" s="89"/>
      <c r="B8" s="1373"/>
      <c r="C8" s="1370"/>
      <c r="D8" s="685"/>
      <c r="E8" s="685"/>
      <c r="F8" s="689"/>
      <c r="G8" s="285"/>
      <c r="H8" s="512"/>
      <c r="I8" s="289"/>
      <c r="J8" s="231" t="str">
        <f t="shared" si="3"/>
        <v>-</v>
      </c>
      <c r="K8" s="288"/>
      <c r="L8" s="231" t="str">
        <f t="shared" si="4"/>
        <v>-</v>
      </c>
      <c r="M8" s="294"/>
      <c r="N8" s="231" t="str">
        <f t="shared" si="5"/>
        <v>-</v>
      </c>
      <c r="O8" s="297"/>
      <c r="P8" s="175"/>
      <c r="Q8" s="89"/>
      <c r="R8" s="1406"/>
      <c r="S8" s="1360"/>
      <c r="T8" s="696" t="str">
        <f>IF(D8="","-",D8)</f>
        <v>-</v>
      </c>
      <c r="U8" s="181" t="str">
        <f>(IF(U4-$H$8&lt;=0,"-",(IF(U4-$H$8&lt;=$K$8,$L$8,"-"))))</f>
        <v>-</v>
      </c>
      <c r="V8" s="181" t="str">
        <f aca="true" t="shared" si="8" ref="V8:AE8">(IF(V4-$H$8&lt;=0,"-",(IF(V4-$H$8&lt;=$K$8,$L$8,"-"))))</f>
        <v>-</v>
      </c>
      <c r="W8" s="181" t="str">
        <f t="shared" si="8"/>
        <v>-</v>
      </c>
      <c r="X8" s="181" t="str">
        <f t="shared" si="8"/>
        <v>-</v>
      </c>
      <c r="Y8" s="181" t="str">
        <f t="shared" si="8"/>
        <v>-</v>
      </c>
      <c r="Z8" s="181" t="str">
        <f t="shared" si="8"/>
        <v>-</v>
      </c>
      <c r="AA8" s="181" t="str">
        <f t="shared" si="8"/>
        <v>-</v>
      </c>
      <c r="AB8" s="181" t="str">
        <f t="shared" si="8"/>
        <v>-</v>
      </c>
      <c r="AC8" s="181" t="str">
        <f t="shared" si="8"/>
        <v>-</v>
      </c>
      <c r="AD8" s="181" t="str">
        <f t="shared" si="8"/>
        <v>-</v>
      </c>
      <c r="AE8" s="181" t="str">
        <f t="shared" si="8"/>
        <v>-</v>
      </c>
      <c r="AF8" s="647"/>
    </row>
    <row r="9" spans="1:32" ht="16.5" customHeight="1">
      <c r="A9" s="89"/>
      <c r="B9" s="1373"/>
      <c r="C9" s="1370"/>
      <c r="D9" s="685"/>
      <c r="E9" s="685"/>
      <c r="F9" s="689"/>
      <c r="G9" s="285"/>
      <c r="H9" s="512"/>
      <c r="I9" s="289"/>
      <c r="J9" s="231" t="str">
        <f t="shared" si="3"/>
        <v>-</v>
      </c>
      <c r="K9" s="288"/>
      <c r="L9" s="231" t="str">
        <f t="shared" si="4"/>
        <v>-</v>
      </c>
      <c r="M9" s="294"/>
      <c r="N9" s="231" t="str">
        <f t="shared" si="5"/>
        <v>-</v>
      </c>
      <c r="O9" s="297"/>
      <c r="P9" s="175"/>
      <c r="Q9" s="89"/>
      <c r="R9" s="1406"/>
      <c r="S9" s="1360"/>
      <c r="T9" s="696" t="str">
        <f aca="true" t="shared" si="9" ref="T9:T20">IF(D9="","-",D9)</f>
        <v>-</v>
      </c>
      <c r="U9" s="181" t="str">
        <f>(IF(U4-$H$9&lt;=0,"-",(IF(U4-$H$9&lt;=$K$9,$L$9,"-"))))</f>
        <v>-</v>
      </c>
      <c r="V9" s="181" t="str">
        <f aca="true" t="shared" si="10" ref="V9:AE9">(IF(V4-$H$9&lt;=0,"-",(IF(V4-$H$9&lt;=$K$9,$L$9,"-"))))</f>
        <v>-</v>
      </c>
      <c r="W9" s="181" t="str">
        <f t="shared" si="10"/>
        <v>-</v>
      </c>
      <c r="X9" s="181" t="str">
        <f t="shared" si="10"/>
        <v>-</v>
      </c>
      <c r="Y9" s="181" t="str">
        <f t="shared" si="10"/>
        <v>-</v>
      </c>
      <c r="Z9" s="181" t="str">
        <f t="shared" si="10"/>
        <v>-</v>
      </c>
      <c r="AA9" s="181" t="str">
        <f t="shared" si="10"/>
        <v>-</v>
      </c>
      <c r="AB9" s="181" t="str">
        <f t="shared" si="10"/>
        <v>-</v>
      </c>
      <c r="AC9" s="181" t="str">
        <f t="shared" si="10"/>
        <v>-</v>
      </c>
      <c r="AD9" s="181" t="str">
        <f t="shared" si="10"/>
        <v>-</v>
      </c>
      <c r="AE9" s="181" t="str">
        <f t="shared" si="10"/>
        <v>-</v>
      </c>
      <c r="AF9" s="647"/>
    </row>
    <row r="10" spans="1:32" ht="16.5" customHeight="1">
      <c r="A10" s="89"/>
      <c r="B10" s="1373"/>
      <c r="C10" s="1370"/>
      <c r="D10" s="685"/>
      <c r="E10" s="685"/>
      <c r="F10" s="689"/>
      <c r="G10" s="285"/>
      <c r="H10" s="512"/>
      <c r="I10" s="289"/>
      <c r="J10" s="231" t="str">
        <f t="shared" si="3"/>
        <v>-</v>
      </c>
      <c r="K10" s="288"/>
      <c r="L10" s="231" t="str">
        <f t="shared" si="4"/>
        <v>-</v>
      </c>
      <c r="M10" s="294"/>
      <c r="N10" s="231" t="str">
        <f t="shared" si="5"/>
        <v>-</v>
      </c>
      <c r="O10" s="297"/>
      <c r="P10" s="175"/>
      <c r="Q10" s="89"/>
      <c r="R10" s="1406"/>
      <c r="S10" s="1360"/>
      <c r="T10" s="696" t="str">
        <f t="shared" si="9"/>
        <v>-</v>
      </c>
      <c r="U10" s="181" t="str">
        <f>(IF(U4-$H$10&lt;=0,"-",(IF(U4-$H$10&lt;=$K$10,$L$10,"-"))))</f>
        <v>-</v>
      </c>
      <c r="V10" s="181" t="str">
        <f aca="true" t="shared" si="11" ref="V10:AE10">(IF(V4-$H$10&lt;=0,"-",(IF(V4-$H$10&lt;=$K$10,$L$10,"-"))))</f>
        <v>-</v>
      </c>
      <c r="W10" s="181" t="str">
        <f t="shared" si="11"/>
        <v>-</v>
      </c>
      <c r="X10" s="181" t="str">
        <f t="shared" si="11"/>
        <v>-</v>
      </c>
      <c r="Y10" s="181" t="str">
        <f t="shared" si="11"/>
        <v>-</v>
      </c>
      <c r="Z10" s="181" t="str">
        <f t="shared" si="11"/>
        <v>-</v>
      </c>
      <c r="AA10" s="181" t="str">
        <f t="shared" si="11"/>
        <v>-</v>
      </c>
      <c r="AB10" s="181" t="str">
        <f t="shared" si="11"/>
        <v>-</v>
      </c>
      <c r="AC10" s="181" t="str">
        <f t="shared" si="11"/>
        <v>-</v>
      </c>
      <c r="AD10" s="181" t="str">
        <f t="shared" si="11"/>
        <v>-</v>
      </c>
      <c r="AE10" s="181" t="str">
        <f t="shared" si="11"/>
        <v>-</v>
      </c>
      <c r="AF10" s="647"/>
    </row>
    <row r="11" spans="1:32" ht="16.5" customHeight="1">
      <c r="A11" s="89"/>
      <c r="B11" s="1373"/>
      <c r="C11" s="1370"/>
      <c r="D11" s="685"/>
      <c r="E11" s="685"/>
      <c r="F11" s="689"/>
      <c r="G11" s="285"/>
      <c r="H11" s="512"/>
      <c r="I11" s="289"/>
      <c r="J11" s="231" t="str">
        <f t="shared" si="3"/>
        <v>-</v>
      </c>
      <c r="K11" s="288"/>
      <c r="L11" s="231" t="str">
        <f t="shared" si="4"/>
        <v>-</v>
      </c>
      <c r="M11" s="294"/>
      <c r="N11" s="231" t="str">
        <f t="shared" si="5"/>
        <v>-</v>
      </c>
      <c r="O11" s="297"/>
      <c r="P11" s="175"/>
      <c r="Q11" s="89"/>
      <c r="R11" s="1406"/>
      <c r="S11" s="1360"/>
      <c r="T11" s="696" t="str">
        <f t="shared" si="9"/>
        <v>-</v>
      </c>
      <c r="U11" s="181" t="str">
        <f>(IF(U4-$H$11&lt;=0,"-",(IF(U4-$H$11&lt;=$K$11,$L$11,"-"))))</f>
        <v>-</v>
      </c>
      <c r="V11" s="181" t="str">
        <f aca="true" t="shared" si="12" ref="V11:AE11">(IF(V4-$H$11&lt;=0,"-",(IF(V4-$H$11&lt;=$K$11,$L$11,"-"))))</f>
        <v>-</v>
      </c>
      <c r="W11" s="181" t="str">
        <f t="shared" si="12"/>
        <v>-</v>
      </c>
      <c r="X11" s="181" t="str">
        <f t="shared" si="12"/>
        <v>-</v>
      </c>
      <c r="Y11" s="181" t="str">
        <f t="shared" si="12"/>
        <v>-</v>
      </c>
      <c r="Z11" s="181" t="str">
        <f t="shared" si="12"/>
        <v>-</v>
      </c>
      <c r="AA11" s="181" t="str">
        <f t="shared" si="12"/>
        <v>-</v>
      </c>
      <c r="AB11" s="181" t="str">
        <f t="shared" si="12"/>
        <v>-</v>
      </c>
      <c r="AC11" s="181" t="str">
        <f t="shared" si="12"/>
        <v>-</v>
      </c>
      <c r="AD11" s="181" t="str">
        <f t="shared" si="12"/>
        <v>-</v>
      </c>
      <c r="AE11" s="181" t="str">
        <f t="shared" si="12"/>
        <v>-</v>
      </c>
      <c r="AF11" s="647"/>
    </row>
    <row r="12" spans="1:32" ht="16.5" customHeight="1">
      <c r="A12" s="89"/>
      <c r="B12" s="1373"/>
      <c r="C12" s="1370"/>
      <c r="D12" s="685"/>
      <c r="E12" s="685"/>
      <c r="F12" s="689"/>
      <c r="G12" s="285"/>
      <c r="H12" s="512"/>
      <c r="I12" s="289"/>
      <c r="J12" s="231" t="str">
        <f t="shared" si="3"/>
        <v>-</v>
      </c>
      <c r="K12" s="288"/>
      <c r="L12" s="231" t="str">
        <f t="shared" si="4"/>
        <v>-</v>
      </c>
      <c r="M12" s="294"/>
      <c r="N12" s="231" t="str">
        <f t="shared" si="5"/>
        <v>-</v>
      </c>
      <c r="O12" s="297"/>
      <c r="P12" s="175"/>
      <c r="Q12" s="89"/>
      <c r="R12" s="1406"/>
      <c r="S12" s="1360"/>
      <c r="T12" s="696" t="str">
        <f t="shared" si="9"/>
        <v>-</v>
      </c>
      <c r="U12" s="181" t="str">
        <f>(IF(U4-$H$12&lt;=0,"-",(IF(U4-$H$12&lt;=$K$12,$L$12,"-"))))</f>
        <v>-</v>
      </c>
      <c r="V12" s="181" t="str">
        <f aca="true" t="shared" si="13" ref="V12:AE12">(IF(V4-$H$12&lt;=0,"-",(IF(V4-$H$12&lt;=$K$12,$L$12,"-"))))</f>
        <v>-</v>
      </c>
      <c r="W12" s="181" t="str">
        <f t="shared" si="13"/>
        <v>-</v>
      </c>
      <c r="X12" s="181" t="str">
        <f t="shared" si="13"/>
        <v>-</v>
      </c>
      <c r="Y12" s="181" t="str">
        <f t="shared" si="13"/>
        <v>-</v>
      </c>
      <c r="Z12" s="181" t="str">
        <f t="shared" si="13"/>
        <v>-</v>
      </c>
      <c r="AA12" s="181" t="str">
        <f t="shared" si="13"/>
        <v>-</v>
      </c>
      <c r="AB12" s="181" t="str">
        <f t="shared" si="13"/>
        <v>-</v>
      </c>
      <c r="AC12" s="181" t="str">
        <f t="shared" si="13"/>
        <v>-</v>
      </c>
      <c r="AD12" s="181" t="str">
        <f t="shared" si="13"/>
        <v>-</v>
      </c>
      <c r="AE12" s="181" t="str">
        <f t="shared" si="13"/>
        <v>-</v>
      </c>
      <c r="AF12" s="647"/>
    </row>
    <row r="13" spans="1:32" ht="16.5" customHeight="1" thickBot="1">
      <c r="A13" s="89"/>
      <c r="B13" s="1373"/>
      <c r="C13" s="1371"/>
      <c r="D13" s="685"/>
      <c r="E13" s="693"/>
      <c r="F13" s="694"/>
      <c r="G13" s="290"/>
      <c r="H13" s="513"/>
      <c r="I13" s="291"/>
      <c r="J13" s="231" t="str">
        <f t="shared" si="3"/>
        <v>-</v>
      </c>
      <c r="K13" s="288"/>
      <c r="L13" s="231" t="str">
        <f t="shared" si="4"/>
        <v>-</v>
      </c>
      <c r="M13" s="301"/>
      <c r="N13" s="231"/>
      <c r="O13" s="298"/>
      <c r="P13" s="175"/>
      <c r="Q13" s="89"/>
      <c r="R13" s="1406"/>
      <c r="S13" s="1360"/>
      <c r="T13" s="697" t="str">
        <f t="shared" si="9"/>
        <v>-</v>
      </c>
      <c r="U13" s="223" t="str">
        <f>(IF(U4-$H$13&lt;=0,"-",(IF(U4-$H$13&lt;=$K$13,$L$13,"-"))))</f>
        <v>-</v>
      </c>
      <c r="V13" s="182" t="str">
        <f aca="true" t="shared" si="14" ref="V13:AE13">(IF(V4-$H$13&lt;=0,"-",(IF(V4-$H$13&lt;=$K$13,$L$13,"-"))))</f>
        <v>-</v>
      </c>
      <c r="W13" s="182" t="str">
        <f t="shared" si="14"/>
        <v>-</v>
      </c>
      <c r="X13" s="182" t="str">
        <f t="shared" si="14"/>
        <v>-</v>
      </c>
      <c r="Y13" s="182" t="str">
        <f t="shared" si="14"/>
        <v>-</v>
      </c>
      <c r="Z13" s="182" t="str">
        <f t="shared" si="14"/>
        <v>-</v>
      </c>
      <c r="AA13" s="182" t="str">
        <f t="shared" si="14"/>
        <v>-</v>
      </c>
      <c r="AB13" s="182" t="str">
        <f t="shared" si="14"/>
        <v>-</v>
      </c>
      <c r="AC13" s="182" t="str">
        <f t="shared" si="14"/>
        <v>-</v>
      </c>
      <c r="AD13" s="182" t="str">
        <f t="shared" si="14"/>
        <v>-</v>
      </c>
      <c r="AE13" s="224" t="str">
        <f t="shared" si="14"/>
        <v>-</v>
      </c>
      <c r="AF13" s="648"/>
    </row>
    <row r="14" spans="1:32" ht="16.5" customHeight="1" thickBot="1">
      <c r="A14" s="89"/>
      <c r="B14" s="1373"/>
      <c r="C14" s="1365"/>
      <c r="D14" s="1366"/>
      <c r="E14" s="177"/>
      <c r="F14" s="178"/>
      <c r="G14" s="188"/>
      <c r="H14" s="514"/>
      <c r="I14" s="189"/>
      <c r="J14" s="194"/>
      <c r="K14" s="189"/>
      <c r="L14" s="194">
        <f>SUM(L5:L13)</f>
        <v>0</v>
      </c>
      <c r="M14" s="187"/>
      <c r="N14" s="194">
        <f>SUM(N5:N13)</f>
        <v>0</v>
      </c>
      <c r="O14" s="190"/>
      <c r="P14" s="175"/>
      <c r="Q14" s="89"/>
      <c r="R14" s="1406"/>
      <c r="S14" s="1361"/>
      <c r="T14" s="195" t="s">
        <v>178</v>
      </c>
      <c r="U14" s="196">
        <f>SUM(U5:U13)</f>
        <v>0</v>
      </c>
      <c r="V14" s="196">
        <f>SUM(V5:V13)</f>
        <v>0</v>
      </c>
      <c r="W14" s="196">
        <f aca="true" t="shared" si="15" ref="W14:AE14">SUM(W5:W13)</f>
        <v>0</v>
      </c>
      <c r="X14" s="196">
        <f t="shared" si="15"/>
        <v>0</v>
      </c>
      <c r="Y14" s="196">
        <f t="shared" si="15"/>
        <v>0</v>
      </c>
      <c r="Z14" s="196">
        <f t="shared" si="15"/>
        <v>0</v>
      </c>
      <c r="AA14" s="196">
        <f t="shared" si="15"/>
        <v>0</v>
      </c>
      <c r="AB14" s="196">
        <f t="shared" si="15"/>
        <v>0</v>
      </c>
      <c r="AC14" s="196">
        <f t="shared" si="15"/>
        <v>0</v>
      </c>
      <c r="AD14" s="196">
        <f t="shared" si="15"/>
        <v>0</v>
      </c>
      <c r="AE14" s="197">
        <f t="shared" si="15"/>
        <v>0</v>
      </c>
      <c r="AF14" s="649"/>
    </row>
    <row r="15" spans="1:32" ht="16.5" customHeight="1">
      <c r="A15" s="89"/>
      <c r="B15" s="1373"/>
      <c r="C15" s="1385" t="s">
        <v>354</v>
      </c>
      <c r="D15" s="685"/>
      <c r="E15" s="686"/>
      <c r="F15" s="688"/>
      <c r="G15" s="284"/>
      <c r="H15" s="515"/>
      <c r="I15" s="289"/>
      <c r="J15" s="231" t="str">
        <f aca="true" t="shared" si="16" ref="J15:J20">IF(G15&lt;=0,"-",G15*(1-I15/100))</f>
        <v>-</v>
      </c>
      <c r="K15" s="289"/>
      <c r="L15" s="231" t="str">
        <f t="shared" si="4"/>
        <v>-</v>
      </c>
      <c r="M15" s="300"/>
      <c r="N15" s="231" t="str">
        <f t="shared" si="5"/>
        <v>-</v>
      </c>
      <c r="O15" s="299"/>
      <c r="P15" s="175"/>
      <c r="Q15" s="89"/>
      <c r="R15" s="1406"/>
      <c r="S15" s="1405" t="s">
        <v>355</v>
      </c>
      <c r="T15" s="696" t="str">
        <f t="shared" si="9"/>
        <v>-</v>
      </c>
      <c r="U15" s="181" t="str">
        <f>(IF(U4-H15&lt;=0,"-",(IF(U4-H15&lt;=K15,L15,"-"))))</f>
        <v>-</v>
      </c>
      <c r="V15" s="181" t="str">
        <f aca="true" t="shared" si="17" ref="V15:AE15">(IF(V4-$H$15&lt;=0,"-",(IF(V4-$H$15&lt;=$K$15,$L$15,"-"))))</f>
        <v>-</v>
      </c>
      <c r="W15" s="181" t="str">
        <f t="shared" si="17"/>
        <v>-</v>
      </c>
      <c r="X15" s="181" t="str">
        <f t="shared" si="17"/>
        <v>-</v>
      </c>
      <c r="Y15" s="181" t="str">
        <f t="shared" si="17"/>
        <v>-</v>
      </c>
      <c r="Z15" s="181" t="str">
        <f t="shared" si="17"/>
        <v>-</v>
      </c>
      <c r="AA15" s="181" t="str">
        <f t="shared" si="17"/>
        <v>-</v>
      </c>
      <c r="AB15" s="181" t="str">
        <f t="shared" si="17"/>
        <v>-</v>
      </c>
      <c r="AC15" s="181" t="str">
        <f t="shared" si="17"/>
        <v>-</v>
      </c>
      <c r="AD15" s="181" t="str">
        <f t="shared" si="17"/>
        <v>-</v>
      </c>
      <c r="AE15" s="181" t="str">
        <f t="shared" si="17"/>
        <v>-</v>
      </c>
      <c r="AF15" s="646"/>
    </row>
    <row r="16" spans="1:32" ht="16.5" customHeight="1">
      <c r="A16" s="89"/>
      <c r="B16" s="1373"/>
      <c r="C16" s="1386"/>
      <c r="D16" s="685"/>
      <c r="E16" s="685"/>
      <c r="F16" s="689"/>
      <c r="G16" s="285"/>
      <c r="H16" s="512"/>
      <c r="I16" s="289"/>
      <c r="J16" s="231" t="str">
        <f t="shared" si="16"/>
        <v>-</v>
      </c>
      <c r="K16" s="289"/>
      <c r="L16" s="231" t="str">
        <f t="shared" si="4"/>
        <v>-</v>
      </c>
      <c r="M16" s="300"/>
      <c r="N16" s="231" t="str">
        <f t="shared" si="5"/>
        <v>-</v>
      </c>
      <c r="O16" s="297"/>
      <c r="P16" s="175"/>
      <c r="Q16" s="89"/>
      <c r="R16" s="1406"/>
      <c r="S16" s="1406"/>
      <c r="T16" s="696" t="str">
        <f t="shared" si="9"/>
        <v>-</v>
      </c>
      <c r="U16" s="181" t="str">
        <f>(IF(U4-$H$16&lt;=0,"-",(IF(U4-$H$16&lt;=$K$16,$L$16,"-"))))</f>
        <v>-</v>
      </c>
      <c r="V16" s="181" t="str">
        <f aca="true" t="shared" si="18" ref="V16:AE16">(IF(V4-$H$16&lt;=0,"-",(IF(V4-$H$16&lt;=$K$16,$L$16,"-"))))</f>
        <v>-</v>
      </c>
      <c r="W16" s="181" t="str">
        <f t="shared" si="18"/>
        <v>-</v>
      </c>
      <c r="X16" s="181" t="str">
        <f t="shared" si="18"/>
        <v>-</v>
      </c>
      <c r="Y16" s="181" t="str">
        <f t="shared" si="18"/>
        <v>-</v>
      </c>
      <c r="Z16" s="181" t="str">
        <f t="shared" si="18"/>
        <v>-</v>
      </c>
      <c r="AA16" s="181" t="str">
        <f t="shared" si="18"/>
        <v>-</v>
      </c>
      <c r="AB16" s="181" t="str">
        <f t="shared" si="18"/>
        <v>-</v>
      </c>
      <c r="AC16" s="181" t="str">
        <f t="shared" si="18"/>
        <v>-</v>
      </c>
      <c r="AD16" s="181" t="str">
        <f t="shared" si="18"/>
        <v>-</v>
      </c>
      <c r="AE16" s="181" t="str">
        <f t="shared" si="18"/>
        <v>-</v>
      </c>
      <c r="AF16" s="647"/>
    </row>
    <row r="17" spans="1:32" ht="16.5" customHeight="1">
      <c r="A17" s="89"/>
      <c r="B17" s="1373"/>
      <c r="C17" s="1386"/>
      <c r="D17" s="685"/>
      <c r="E17" s="685"/>
      <c r="F17" s="689"/>
      <c r="G17" s="285"/>
      <c r="H17" s="512"/>
      <c r="I17" s="289"/>
      <c r="J17" s="231" t="str">
        <f t="shared" si="16"/>
        <v>-</v>
      </c>
      <c r="K17" s="289"/>
      <c r="L17" s="231" t="str">
        <f t="shared" si="4"/>
        <v>-</v>
      </c>
      <c r="M17" s="300"/>
      <c r="N17" s="231" t="str">
        <f t="shared" si="5"/>
        <v>-</v>
      </c>
      <c r="O17" s="297"/>
      <c r="P17" s="175"/>
      <c r="Q17" s="89"/>
      <c r="R17" s="1406"/>
      <c r="S17" s="1406"/>
      <c r="T17" s="696" t="str">
        <f t="shared" si="9"/>
        <v>-</v>
      </c>
      <c r="U17" s="181" t="str">
        <f>(IF(U4-$H$17&lt;=0,"-",(IF(U4-$H$17&lt;=$K$17,$L$17,"-"))))</f>
        <v>-</v>
      </c>
      <c r="V17" s="181" t="str">
        <f aca="true" t="shared" si="19" ref="V17:AE17">(IF(V4-$H$17&lt;=0,"-",(IF(V4-$H$17&lt;=$K$17,$L$17,"-"))))</f>
        <v>-</v>
      </c>
      <c r="W17" s="181" t="str">
        <f t="shared" si="19"/>
        <v>-</v>
      </c>
      <c r="X17" s="181" t="str">
        <f t="shared" si="19"/>
        <v>-</v>
      </c>
      <c r="Y17" s="181" t="str">
        <f t="shared" si="19"/>
        <v>-</v>
      </c>
      <c r="Z17" s="181" t="str">
        <f t="shared" si="19"/>
        <v>-</v>
      </c>
      <c r="AA17" s="181" t="str">
        <f t="shared" si="19"/>
        <v>-</v>
      </c>
      <c r="AB17" s="181" t="str">
        <f t="shared" si="19"/>
        <v>-</v>
      </c>
      <c r="AC17" s="181" t="str">
        <f t="shared" si="19"/>
        <v>-</v>
      </c>
      <c r="AD17" s="181" t="str">
        <f t="shared" si="19"/>
        <v>-</v>
      </c>
      <c r="AE17" s="181" t="str">
        <f t="shared" si="19"/>
        <v>-</v>
      </c>
      <c r="AF17" s="647"/>
    </row>
    <row r="18" spans="1:32" ht="16.5" customHeight="1">
      <c r="A18" s="89"/>
      <c r="B18" s="1373"/>
      <c r="C18" s="1386"/>
      <c r="D18" s="685"/>
      <c r="E18" s="685"/>
      <c r="F18" s="689"/>
      <c r="G18" s="285"/>
      <c r="H18" s="512"/>
      <c r="I18" s="289"/>
      <c r="J18" s="231" t="str">
        <f t="shared" si="16"/>
        <v>-</v>
      </c>
      <c r="K18" s="289"/>
      <c r="L18" s="231" t="str">
        <f t="shared" si="4"/>
        <v>-</v>
      </c>
      <c r="M18" s="300"/>
      <c r="N18" s="231" t="str">
        <f t="shared" si="5"/>
        <v>-</v>
      </c>
      <c r="O18" s="297"/>
      <c r="P18" s="175"/>
      <c r="Q18" s="89"/>
      <c r="R18" s="1406"/>
      <c r="S18" s="1406"/>
      <c r="T18" s="696" t="str">
        <f t="shared" si="9"/>
        <v>-</v>
      </c>
      <c r="U18" s="181" t="str">
        <f>(IF(U4-$H$18&lt;=0,"-",(IF(U4-$H$18&lt;=$K$18,$L$18,"-"))))</f>
        <v>-</v>
      </c>
      <c r="V18" s="181" t="str">
        <f aca="true" t="shared" si="20" ref="V18:AE18">(IF(V4-$H$18&lt;=0,"-",(IF(V4-$H$18&lt;=$K$18,$L$18,"-"))))</f>
        <v>-</v>
      </c>
      <c r="W18" s="181" t="str">
        <f t="shared" si="20"/>
        <v>-</v>
      </c>
      <c r="X18" s="181" t="str">
        <f t="shared" si="20"/>
        <v>-</v>
      </c>
      <c r="Y18" s="181" t="str">
        <f t="shared" si="20"/>
        <v>-</v>
      </c>
      <c r="Z18" s="181" t="str">
        <f t="shared" si="20"/>
        <v>-</v>
      </c>
      <c r="AA18" s="181" t="str">
        <f t="shared" si="20"/>
        <v>-</v>
      </c>
      <c r="AB18" s="181" t="str">
        <f t="shared" si="20"/>
        <v>-</v>
      </c>
      <c r="AC18" s="181" t="str">
        <f t="shared" si="20"/>
        <v>-</v>
      </c>
      <c r="AD18" s="181" t="str">
        <f t="shared" si="20"/>
        <v>-</v>
      </c>
      <c r="AE18" s="181" t="str">
        <f t="shared" si="20"/>
        <v>-</v>
      </c>
      <c r="AF18" s="647"/>
    </row>
    <row r="19" spans="1:32" ht="16.5" customHeight="1">
      <c r="A19" s="89"/>
      <c r="B19" s="1373"/>
      <c r="C19" s="1386"/>
      <c r="D19" s="685"/>
      <c r="E19" s="685"/>
      <c r="F19" s="689"/>
      <c r="G19" s="285"/>
      <c r="H19" s="512"/>
      <c r="I19" s="289"/>
      <c r="J19" s="231" t="str">
        <f t="shared" si="16"/>
        <v>-</v>
      </c>
      <c r="K19" s="289"/>
      <c r="L19" s="231" t="str">
        <f t="shared" si="4"/>
        <v>-</v>
      </c>
      <c r="M19" s="300"/>
      <c r="N19" s="231" t="str">
        <f t="shared" si="5"/>
        <v>-</v>
      </c>
      <c r="O19" s="297"/>
      <c r="P19" s="175"/>
      <c r="Q19" s="89"/>
      <c r="R19" s="1406"/>
      <c r="S19" s="1406"/>
      <c r="T19" s="696" t="str">
        <f t="shared" si="9"/>
        <v>-</v>
      </c>
      <c r="U19" s="181" t="str">
        <f>(IF(U4-$H$19&lt;=0,"-",(IF(U4-$H$19&lt;=$K$19,$L$19,"-"))))</f>
        <v>-</v>
      </c>
      <c r="V19" s="181" t="str">
        <f aca="true" t="shared" si="21" ref="V19:AE19">(IF(V4-$H$19&lt;=0,"-",(IF(V4-$H$19&lt;=$K$19,$L$19,"-"))))</f>
        <v>-</v>
      </c>
      <c r="W19" s="181" t="str">
        <f t="shared" si="21"/>
        <v>-</v>
      </c>
      <c r="X19" s="181" t="str">
        <f t="shared" si="21"/>
        <v>-</v>
      </c>
      <c r="Y19" s="181" t="str">
        <f t="shared" si="21"/>
        <v>-</v>
      </c>
      <c r="Z19" s="181" t="str">
        <f t="shared" si="21"/>
        <v>-</v>
      </c>
      <c r="AA19" s="181" t="str">
        <f t="shared" si="21"/>
        <v>-</v>
      </c>
      <c r="AB19" s="181" t="str">
        <f>(IF(AB4-$H$19&lt;=0,"-",(IF(AB4-$H$19&lt;=$K$19,$L$19,"-"))))</f>
        <v>-</v>
      </c>
      <c r="AC19" s="181" t="str">
        <f t="shared" si="21"/>
        <v>-</v>
      </c>
      <c r="AD19" s="181" t="str">
        <f t="shared" si="21"/>
        <v>-</v>
      </c>
      <c r="AE19" s="181" t="str">
        <f t="shared" si="21"/>
        <v>-</v>
      </c>
      <c r="AF19" s="647"/>
    </row>
    <row r="20" spans="1:32" ht="16.5" customHeight="1" thickBot="1">
      <c r="A20" s="89"/>
      <c r="B20" s="1373"/>
      <c r="C20" s="1387"/>
      <c r="D20" s="685"/>
      <c r="E20" s="685"/>
      <c r="F20" s="689"/>
      <c r="G20" s="285"/>
      <c r="H20" s="512"/>
      <c r="I20" s="289"/>
      <c r="J20" s="231" t="str">
        <f t="shared" si="16"/>
        <v>-</v>
      </c>
      <c r="K20" s="289"/>
      <c r="L20" s="231" t="str">
        <f t="shared" si="4"/>
        <v>-</v>
      </c>
      <c r="M20" s="300"/>
      <c r="N20" s="231" t="str">
        <f t="shared" si="5"/>
        <v>-</v>
      </c>
      <c r="O20" s="297"/>
      <c r="P20" s="175"/>
      <c r="Q20" s="89"/>
      <c r="R20" s="1406"/>
      <c r="S20" s="1406"/>
      <c r="T20" s="698" t="str">
        <f t="shared" si="9"/>
        <v>-</v>
      </c>
      <c r="U20" s="182" t="str">
        <f>(IF(U4-$H$20&lt;=0,"-",(IF(U4-$H$20&lt;=$K$20,$L$20,"-"))))</f>
        <v>-</v>
      </c>
      <c r="V20" s="182" t="str">
        <f aca="true" t="shared" si="22" ref="V20:AE20">(IF(V4-$H$20&lt;=0,"-",(IF(V4-$H$20&lt;=$K$20,$L$20,"-"))))</f>
        <v>-</v>
      </c>
      <c r="W20" s="182" t="str">
        <f t="shared" si="22"/>
        <v>-</v>
      </c>
      <c r="X20" s="182" t="str">
        <f t="shared" si="22"/>
        <v>-</v>
      </c>
      <c r="Y20" s="182" t="str">
        <f t="shared" si="22"/>
        <v>-</v>
      </c>
      <c r="Z20" s="182" t="str">
        <f t="shared" si="22"/>
        <v>-</v>
      </c>
      <c r="AA20" s="182" t="str">
        <f t="shared" si="22"/>
        <v>-</v>
      </c>
      <c r="AB20" s="182" t="str">
        <f t="shared" si="22"/>
        <v>-</v>
      </c>
      <c r="AC20" s="182" t="str">
        <f t="shared" si="22"/>
        <v>-</v>
      </c>
      <c r="AD20" s="182" t="str">
        <f t="shared" si="22"/>
        <v>-</v>
      </c>
      <c r="AE20" s="182" t="str">
        <f t="shared" si="22"/>
        <v>-</v>
      </c>
      <c r="AF20" s="648"/>
    </row>
    <row r="21" spans="1:32" ht="16.5" customHeight="1" thickBot="1">
      <c r="A21" s="89"/>
      <c r="B21" s="1374"/>
      <c r="C21" s="1365" t="s">
        <v>356</v>
      </c>
      <c r="D21" s="1366"/>
      <c r="E21" s="177"/>
      <c r="F21" s="178"/>
      <c r="G21" s="188"/>
      <c r="H21" s="514"/>
      <c r="I21" s="189"/>
      <c r="J21" s="194"/>
      <c r="K21" s="189"/>
      <c r="L21" s="194">
        <f>SUM(L15:L20)</f>
        <v>0</v>
      </c>
      <c r="M21" s="187"/>
      <c r="N21" s="194">
        <f>SUM(N15:N20)</f>
        <v>0</v>
      </c>
      <c r="O21" s="190"/>
      <c r="P21" s="175"/>
      <c r="Q21" s="89"/>
      <c r="R21" s="1406"/>
      <c r="S21" s="1407"/>
      <c r="T21" s="219" t="s">
        <v>357</v>
      </c>
      <c r="U21" s="185">
        <f aca="true" t="shared" si="23" ref="U21:AE21">SUM(U15:U20)</f>
        <v>0</v>
      </c>
      <c r="V21" s="185">
        <f t="shared" si="23"/>
        <v>0</v>
      </c>
      <c r="W21" s="185">
        <f t="shared" si="23"/>
        <v>0</v>
      </c>
      <c r="X21" s="185">
        <f t="shared" si="23"/>
        <v>0</v>
      </c>
      <c r="Y21" s="185">
        <f t="shared" si="23"/>
        <v>0</v>
      </c>
      <c r="Z21" s="185">
        <f t="shared" si="23"/>
        <v>0</v>
      </c>
      <c r="AA21" s="185">
        <f t="shared" si="23"/>
        <v>0</v>
      </c>
      <c r="AB21" s="185">
        <f t="shared" si="23"/>
        <v>0</v>
      </c>
      <c r="AC21" s="185">
        <f t="shared" si="23"/>
        <v>0</v>
      </c>
      <c r="AD21" s="185">
        <f t="shared" si="23"/>
        <v>0</v>
      </c>
      <c r="AE21" s="186">
        <f t="shared" si="23"/>
        <v>0</v>
      </c>
      <c r="AF21" s="650"/>
    </row>
    <row r="22" spans="1:32" ht="16.5" customHeight="1" thickBot="1">
      <c r="A22" s="89"/>
      <c r="B22" s="175"/>
      <c r="C22" s="176"/>
      <c r="D22" s="176"/>
      <c r="E22" s="179"/>
      <c r="F22" s="179"/>
      <c r="G22" s="213"/>
      <c r="H22" s="516"/>
      <c r="I22" s="214"/>
      <c r="J22" s="218"/>
      <c r="K22" s="214"/>
      <c r="L22" s="232"/>
      <c r="M22" s="53"/>
      <c r="N22" s="232"/>
      <c r="O22" s="216"/>
      <c r="P22" s="175"/>
      <c r="Q22" s="89"/>
      <c r="R22" s="1407"/>
      <c r="S22" s="1367" t="s">
        <v>358</v>
      </c>
      <c r="T22" s="1368"/>
      <c r="U22" s="220">
        <f aca="true" t="shared" si="24" ref="U22:AE22">U21+U14</f>
        <v>0</v>
      </c>
      <c r="V22" s="220">
        <f t="shared" si="24"/>
        <v>0</v>
      </c>
      <c r="W22" s="220">
        <f t="shared" si="24"/>
        <v>0</v>
      </c>
      <c r="X22" s="220">
        <f t="shared" si="24"/>
        <v>0</v>
      </c>
      <c r="Y22" s="220">
        <f t="shared" si="24"/>
        <v>0</v>
      </c>
      <c r="Z22" s="220">
        <f t="shared" si="24"/>
        <v>0</v>
      </c>
      <c r="AA22" s="220">
        <f t="shared" si="24"/>
        <v>0</v>
      </c>
      <c r="AB22" s="220">
        <f t="shared" si="24"/>
        <v>0</v>
      </c>
      <c r="AC22" s="220">
        <f t="shared" si="24"/>
        <v>0</v>
      </c>
      <c r="AD22" s="220">
        <f t="shared" si="24"/>
        <v>0</v>
      </c>
      <c r="AE22" s="221">
        <f t="shared" si="24"/>
        <v>0</v>
      </c>
      <c r="AF22" s="651"/>
    </row>
    <row r="23" spans="1:32" ht="7.5" customHeight="1" thickBot="1">
      <c r="A23" s="89"/>
      <c r="B23" s="63"/>
      <c r="C23" s="63"/>
      <c r="D23" s="63"/>
      <c r="E23" s="179"/>
      <c r="F23" s="180"/>
      <c r="G23" s="191"/>
      <c r="H23" s="517"/>
      <c r="I23" s="233"/>
      <c r="J23" s="233"/>
      <c r="K23" s="192"/>
      <c r="L23" s="233"/>
      <c r="M23" s="93"/>
      <c r="N23" s="233"/>
      <c r="O23" s="93"/>
      <c r="P23" s="63"/>
      <c r="Q23" s="89"/>
      <c r="R23" s="170"/>
      <c r="S23" s="170"/>
      <c r="T23" s="175"/>
      <c r="U23" s="225"/>
      <c r="V23" s="225"/>
      <c r="W23" s="225"/>
      <c r="X23" s="225"/>
      <c r="Y23" s="225"/>
      <c r="Z23" s="225"/>
      <c r="AA23" s="225"/>
      <c r="AB23" s="225"/>
      <c r="AC23" s="225"/>
      <c r="AD23" s="225"/>
      <c r="AE23" s="225"/>
      <c r="AF23" s="217"/>
    </row>
    <row r="24" spans="1:32" ht="16.5" customHeight="1">
      <c r="A24" s="89"/>
      <c r="B24" s="1372" t="s">
        <v>359</v>
      </c>
      <c r="C24" s="1369" t="s">
        <v>360</v>
      </c>
      <c r="D24" s="690"/>
      <c r="E24" s="691"/>
      <c r="F24" s="692"/>
      <c r="G24" s="292"/>
      <c r="H24" s="518"/>
      <c r="I24" s="289"/>
      <c r="J24" s="231" t="str">
        <f>IF(G24&lt;=0,"-",G24*(1-I24/100))</f>
        <v>-</v>
      </c>
      <c r="K24" s="293"/>
      <c r="L24" s="231" t="str">
        <f aca="true" t="shared" si="25" ref="L24:L37">IF(K24&lt;=0,"-",ROUND(J24/K24,0))</f>
        <v>-</v>
      </c>
      <c r="M24" s="295"/>
      <c r="N24" s="774" t="str">
        <f aca="true" t="shared" si="26" ref="N24:N37">IF(K24&lt;=0,"-",ROUND(G24*M24/K24,0))</f>
        <v>-</v>
      </c>
      <c r="O24" s="296"/>
      <c r="P24" s="175"/>
      <c r="Q24" s="89"/>
      <c r="R24" s="1405" t="s">
        <v>361</v>
      </c>
      <c r="S24" s="1359" t="s">
        <v>362</v>
      </c>
      <c r="T24" s="699" t="str">
        <f aca="true" t="shared" si="27" ref="T24:T37">IF(D24="","-",D24)</f>
        <v>-</v>
      </c>
      <c r="U24" s="181" t="str">
        <f>(IF(U4-$H$24&lt;=0,"-",(IF(U4-$H$24&lt;=$K$24,$L$24,"-"))))</f>
        <v>-</v>
      </c>
      <c r="V24" s="181" t="str">
        <f aca="true" t="shared" si="28" ref="V24:AE24">(IF(V4-$H$24&lt;=0,"-",(IF(V4-$H$24&lt;=$K$24,$L$24,"-"))))</f>
        <v>-</v>
      </c>
      <c r="W24" s="181" t="str">
        <f t="shared" si="28"/>
        <v>-</v>
      </c>
      <c r="X24" s="181" t="str">
        <f t="shared" si="28"/>
        <v>-</v>
      </c>
      <c r="Y24" s="181" t="str">
        <f t="shared" si="28"/>
        <v>-</v>
      </c>
      <c r="Z24" s="181" t="str">
        <f t="shared" si="28"/>
        <v>-</v>
      </c>
      <c r="AA24" s="181" t="str">
        <f t="shared" si="28"/>
        <v>-</v>
      </c>
      <c r="AB24" s="181" t="str">
        <f t="shared" si="28"/>
        <v>-</v>
      </c>
      <c r="AC24" s="181" t="str">
        <f t="shared" si="28"/>
        <v>-</v>
      </c>
      <c r="AD24" s="181" t="str">
        <f t="shared" si="28"/>
        <v>-</v>
      </c>
      <c r="AE24" s="227" t="str">
        <f t="shared" si="28"/>
        <v>-</v>
      </c>
      <c r="AF24" s="652"/>
    </row>
    <row r="25" spans="1:32" ht="16.5" customHeight="1">
      <c r="A25" s="89"/>
      <c r="B25" s="1373"/>
      <c r="C25" s="1370"/>
      <c r="D25" s="685"/>
      <c r="E25" s="685"/>
      <c r="F25" s="689"/>
      <c r="G25" s="285"/>
      <c r="H25" s="512"/>
      <c r="I25" s="289"/>
      <c r="J25" s="231" t="str">
        <f aca="true" t="shared" si="29" ref="J25:J31">IF(G25&lt;=0,"-",G25*(1-I25/100))</f>
        <v>-</v>
      </c>
      <c r="K25" s="288"/>
      <c r="L25" s="231" t="str">
        <f t="shared" si="25"/>
        <v>-</v>
      </c>
      <c r="M25" s="294"/>
      <c r="N25" s="774" t="str">
        <f t="shared" si="26"/>
        <v>-</v>
      </c>
      <c r="O25" s="297"/>
      <c r="P25" s="175"/>
      <c r="Q25" s="89"/>
      <c r="R25" s="1406"/>
      <c r="S25" s="1360"/>
      <c r="T25" s="700" t="str">
        <f t="shared" si="27"/>
        <v>-</v>
      </c>
      <c r="U25" s="181" t="str">
        <f>(IF(U4-$H$25&lt;=0,"-",(IF(U4-$H$25&lt;=$K$25,$L$25,"-"))))</f>
        <v>-</v>
      </c>
      <c r="V25" s="181" t="str">
        <f aca="true" t="shared" si="30" ref="V25:AE25">(IF(V4-$H$25&lt;=0,"-",(IF(V4-$H$25&lt;=$K$25,$L$25,"-"))))</f>
        <v>-</v>
      </c>
      <c r="W25" s="181" t="str">
        <f t="shared" si="30"/>
        <v>-</v>
      </c>
      <c r="X25" s="181" t="str">
        <f t="shared" si="30"/>
        <v>-</v>
      </c>
      <c r="Y25" s="181" t="str">
        <f t="shared" si="30"/>
        <v>-</v>
      </c>
      <c r="Z25" s="181" t="str">
        <f t="shared" si="30"/>
        <v>-</v>
      </c>
      <c r="AA25" s="181" t="str">
        <f t="shared" si="30"/>
        <v>-</v>
      </c>
      <c r="AB25" s="181" t="str">
        <f t="shared" si="30"/>
        <v>-</v>
      </c>
      <c r="AC25" s="181" t="str">
        <f t="shared" si="30"/>
        <v>-</v>
      </c>
      <c r="AD25" s="181" t="str">
        <f t="shared" si="30"/>
        <v>-</v>
      </c>
      <c r="AE25" s="227" t="str">
        <f t="shared" si="30"/>
        <v>-</v>
      </c>
      <c r="AF25" s="647"/>
    </row>
    <row r="26" spans="1:32" ht="16.5" customHeight="1">
      <c r="A26" s="89"/>
      <c r="B26" s="1373"/>
      <c r="C26" s="1370"/>
      <c r="D26" s="685"/>
      <c r="E26" s="685"/>
      <c r="F26" s="689"/>
      <c r="G26" s="285"/>
      <c r="H26" s="512"/>
      <c r="I26" s="289"/>
      <c r="J26" s="231" t="str">
        <f t="shared" si="29"/>
        <v>-</v>
      </c>
      <c r="K26" s="288"/>
      <c r="L26" s="231" t="str">
        <f t="shared" si="25"/>
        <v>-</v>
      </c>
      <c r="M26" s="294"/>
      <c r="N26" s="231" t="str">
        <f t="shared" si="26"/>
        <v>-</v>
      </c>
      <c r="O26" s="297"/>
      <c r="P26" s="175"/>
      <c r="Q26" s="89"/>
      <c r="R26" s="1406"/>
      <c r="S26" s="1360"/>
      <c r="T26" s="700" t="str">
        <f t="shared" si="27"/>
        <v>-</v>
      </c>
      <c r="U26" s="181" t="str">
        <f>(IF(U4-$H$26&lt;=0,"-",(IF(U4-$H$26&lt;=$K$26,$L$26,"-"))))</f>
        <v>-</v>
      </c>
      <c r="V26" s="181" t="str">
        <f aca="true" t="shared" si="31" ref="V26:AE26">(IF(V4-$H$26&lt;=0,"-",(IF(V4-$H$26&lt;=$K$26,$L$26,"-"))))</f>
        <v>-</v>
      </c>
      <c r="W26" s="181" t="str">
        <f t="shared" si="31"/>
        <v>-</v>
      </c>
      <c r="X26" s="181" t="str">
        <f t="shared" si="31"/>
        <v>-</v>
      </c>
      <c r="Y26" s="181" t="str">
        <f t="shared" si="31"/>
        <v>-</v>
      </c>
      <c r="Z26" s="181" t="str">
        <f t="shared" si="31"/>
        <v>-</v>
      </c>
      <c r="AA26" s="181" t="str">
        <f t="shared" si="31"/>
        <v>-</v>
      </c>
      <c r="AB26" s="181" t="str">
        <f t="shared" si="31"/>
        <v>-</v>
      </c>
      <c r="AC26" s="181" t="str">
        <f t="shared" si="31"/>
        <v>-</v>
      </c>
      <c r="AD26" s="181" t="str">
        <f t="shared" si="31"/>
        <v>-</v>
      </c>
      <c r="AE26" s="227" t="str">
        <f t="shared" si="31"/>
        <v>-</v>
      </c>
      <c r="AF26" s="647"/>
    </row>
    <row r="27" spans="1:32" ht="16.5" customHeight="1">
      <c r="A27" s="89"/>
      <c r="B27" s="1373"/>
      <c r="C27" s="1370"/>
      <c r="D27" s="685"/>
      <c r="E27" s="685"/>
      <c r="F27" s="689"/>
      <c r="G27" s="285"/>
      <c r="H27" s="512"/>
      <c r="I27" s="289"/>
      <c r="J27" s="231" t="str">
        <f t="shared" si="29"/>
        <v>-</v>
      </c>
      <c r="K27" s="288"/>
      <c r="L27" s="231" t="str">
        <f t="shared" si="25"/>
        <v>-</v>
      </c>
      <c r="M27" s="294"/>
      <c r="N27" s="231" t="str">
        <f t="shared" si="26"/>
        <v>-</v>
      </c>
      <c r="O27" s="297"/>
      <c r="P27" s="175"/>
      <c r="Q27" s="89"/>
      <c r="R27" s="1406"/>
      <c r="S27" s="1360"/>
      <c r="T27" s="700" t="str">
        <f t="shared" si="27"/>
        <v>-</v>
      </c>
      <c r="U27" s="181" t="str">
        <f>(IF(U4-$H$27&lt;=0,"-",(IF(U4-$H$27&lt;=$K$27,$L$27,"-"))))</f>
        <v>-</v>
      </c>
      <c r="V27" s="181" t="str">
        <f aca="true" t="shared" si="32" ref="V27:AE27">(IF(V4-$H$27&lt;=0,"-",(IF(V4-$H$27&lt;=$K$27,$L$27,"-"))))</f>
        <v>-</v>
      </c>
      <c r="W27" s="181" t="str">
        <f t="shared" si="32"/>
        <v>-</v>
      </c>
      <c r="X27" s="181" t="str">
        <f t="shared" si="32"/>
        <v>-</v>
      </c>
      <c r="Y27" s="181" t="str">
        <f t="shared" si="32"/>
        <v>-</v>
      </c>
      <c r="Z27" s="181" t="str">
        <f t="shared" si="32"/>
        <v>-</v>
      </c>
      <c r="AA27" s="181" t="str">
        <f t="shared" si="32"/>
        <v>-</v>
      </c>
      <c r="AB27" s="181" t="str">
        <f t="shared" si="32"/>
        <v>-</v>
      </c>
      <c r="AC27" s="181" t="str">
        <f t="shared" si="32"/>
        <v>-</v>
      </c>
      <c r="AD27" s="181" t="str">
        <f t="shared" si="32"/>
        <v>-</v>
      </c>
      <c r="AE27" s="227" t="str">
        <f t="shared" si="32"/>
        <v>-</v>
      </c>
      <c r="AF27" s="647"/>
    </row>
    <row r="28" spans="1:32" ht="16.5" customHeight="1">
      <c r="A28" s="89"/>
      <c r="B28" s="1373"/>
      <c r="C28" s="1370"/>
      <c r="D28" s="685"/>
      <c r="E28" s="685"/>
      <c r="F28" s="689"/>
      <c r="G28" s="285"/>
      <c r="H28" s="512"/>
      <c r="I28" s="289"/>
      <c r="J28" s="231" t="str">
        <f t="shared" si="29"/>
        <v>-</v>
      </c>
      <c r="K28" s="288"/>
      <c r="L28" s="231" t="str">
        <f t="shared" si="25"/>
        <v>-</v>
      </c>
      <c r="M28" s="294"/>
      <c r="N28" s="231" t="str">
        <f t="shared" si="26"/>
        <v>-</v>
      </c>
      <c r="O28" s="297"/>
      <c r="P28" s="175"/>
      <c r="Q28" s="89"/>
      <c r="R28" s="1406"/>
      <c r="S28" s="1360"/>
      <c r="T28" s="700" t="str">
        <f t="shared" si="27"/>
        <v>-</v>
      </c>
      <c r="U28" s="181" t="str">
        <f>(IF(U4-$H$28&lt;=0,"-",(IF(U4-$H$28&lt;=$K$28,$L$28,"-"))))</f>
        <v>-</v>
      </c>
      <c r="V28" s="181" t="str">
        <f aca="true" t="shared" si="33" ref="V28:AE28">(IF(V4-$H$28&lt;=0,"-",(IF(V4-$H$28&lt;=$K$28,$L$28,"-"))))</f>
        <v>-</v>
      </c>
      <c r="W28" s="181" t="str">
        <f t="shared" si="33"/>
        <v>-</v>
      </c>
      <c r="X28" s="181" t="str">
        <f t="shared" si="33"/>
        <v>-</v>
      </c>
      <c r="Y28" s="181" t="str">
        <f t="shared" si="33"/>
        <v>-</v>
      </c>
      <c r="Z28" s="181" t="str">
        <f t="shared" si="33"/>
        <v>-</v>
      </c>
      <c r="AA28" s="181" t="str">
        <f t="shared" si="33"/>
        <v>-</v>
      </c>
      <c r="AB28" s="181" t="str">
        <f t="shared" si="33"/>
        <v>-</v>
      </c>
      <c r="AC28" s="181" t="str">
        <f t="shared" si="33"/>
        <v>-</v>
      </c>
      <c r="AD28" s="181" t="str">
        <f t="shared" si="33"/>
        <v>-</v>
      </c>
      <c r="AE28" s="227" t="str">
        <f t="shared" si="33"/>
        <v>-</v>
      </c>
      <c r="AF28" s="647"/>
    </row>
    <row r="29" spans="1:32" ht="16.5" customHeight="1">
      <c r="A29" s="89"/>
      <c r="B29" s="1373"/>
      <c r="C29" s="1370"/>
      <c r="D29" s="685"/>
      <c r="E29" s="685"/>
      <c r="F29" s="689"/>
      <c r="G29" s="285"/>
      <c r="H29" s="512"/>
      <c r="I29" s="289"/>
      <c r="J29" s="231" t="str">
        <f t="shared" si="29"/>
        <v>-</v>
      </c>
      <c r="K29" s="288"/>
      <c r="L29" s="231" t="str">
        <f t="shared" si="25"/>
        <v>-</v>
      </c>
      <c r="M29" s="294"/>
      <c r="N29" s="231" t="str">
        <f t="shared" si="26"/>
        <v>-</v>
      </c>
      <c r="O29" s="297"/>
      <c r="P29" s="175"/>
      <c r="Q29" s="89"/>
      <c r="R29" s="1406"/>
      <c r="S29" s="1360"/>
      <c r="T29" s="700" t="str">
        <f t="shared" si="27"/>
        <v>-</v>
      </c>
      <c r="U29" s="181" t="str">
        <f>(IF(U4-$H$29&lt;=0,"-",(IF(U4-$H$29&lt;=$K$29,$L$29,"-"))))</f>
        <v>-</v>
      </c>
      <c r="V29" s="181" t="str">
        <f aca="true" t="shared" si="34" ref="V29:AE29">(IF(V4-$H$29&lt;=0,"-",(IF(V4-$H$29&lt;=$K$29,$L$29,"-"))))</f>
        <v>-</v>
      </c>
      <c r="W29" s="181" t="str">
        <f t="shared" si="34"/>
        <v>-</v>
      </c>
      <c r="X29" s="181" t="str">
        <f t="shared" si="34"/>
        <v>-</v>
      </c>
      <c r="Y29" s="181" t="str">
        <f t="shared" si="34"/>
        <v>-</v>
      </c>
      <c r="Z29" s="181" t="str">
        <f t="shared" si="34"/>
        <v>-</v>
      </c>
      <c r="AA29" s="181" t="str">
        <f t="shared" si="34"/>
        <v>-</v>
      </c>
      <c r="AB29" s="181" t="str">
        <f t="shared" si="34"/>
        <v>-</v>
      </c>
      <c r="AC29" s="181" t="str">
        <f t="shared" si="34"/>
        <v>-</v>
      </c>
      <c r="AD29" s="181" t="str">
        <f t="shared" si="34"/>
        <v>-</v>
      </c>
      <c r="AE29" s="227" t="str">
        <f t="shared" si="34"/>
        <v>-</v>
      </c>
      <c r="AF29" s="647"/>
    </row>
    <row r="30" spans="1:32" ht="16.5" customHeight="1">
      <c r="A30" s="89"/>
      <c r="B30" s="1373"/>
      <c r="C30" s="1370"/>
      <c r="D30" s="685"/>
      <c r="E30" s="685"/>
      <c r="F30" s="689"/>
      <c r="G30" s="285"/>
      <c r="H30" s="512"/>
      <c r="I30" s="289"/>
      <c r="J30" s="231" t="str">
        <f t="shared" si="29"/>
        <v>-</v>
      </c>
      <c r="K30" s="288"/>
      <c r="L30" s="231" t="str">
        <f t="shared" si="25"/>
        <v>-</v>
      </c>
      <c r="M30" s="294"/>
      <c r="N30" s="231" t="str">
        <f t="shared" si="26"/>
        <v>-</v>
      </c>
      <c r="O30" s="297"/>
      <c r="P30" s="175"/>
      <c r="Q30" s="89"/>
      <c r="R30" s="1406"/>
      <c r="S30" s="1360"/>
      <c r="T30" s="700" t="str">
        <f t="shared" si="27"/>
        <v>-</v>
      </c>
      <c r="U30" s="181" t="str">
        <f>(IF(U4-$H$30&lt;=0,"-",(IF(U4-$H$30&lt;=$K$30,$L$30,"-"))))</f>
        <v>-</v>
      </c>
      <c r="V30" s="181" t="str">
        <f aca="true" t="shared" si="35" ref="V30:AE30">(IF(V4-$H$30&lt;=0,"-",(IF(V4-$H$30&lt;=$K$30,$L$30,"-"))))</f>
        <v>-</v>
      </c>
      <c r="W30" s="181" t="str">
        <f t="shared" si="35"/>
        <v>-</v>
      </c>
      <c r="X30" s="181" t="str">
        <f t="shared" si="35"/>
        <v>-</v>
      </c>
      <c r="Y30" s="181" t="str">
        <f t="shared" si="35"/>
        <v>-</v>
      </c>
      <c r="Z30" s="181" t="str">
        <f t="shared" si="35"/>
        <v>-</v>
      </c>
      <c r="AA30" s="181" t="str">
        <f t="shared" si="35"/>
        <v>-</v>
      </c>
      <c r="AB30" s="181" t="str">
        <f t="shared" si="35"/>
        <v>-</v>
      </c>
      <c r="AC30" s="181" t="str">
        <f t="shared" si="35"/>
        <v>-</v>
      </c>
      <c r="AD30" s="181" t="str">
        <f t="shared" si="35"/>
        <v>-</v>
      </c>
      <c r="AE30" s="227" t="str">
        <f t="shared" si="35"/>
        <v>-</v>
      </c>
      <c r="AF30" s="647"/>
    </row>
    <row r="31" spans="1:32" ht="16.5" customHeight="1" thickBot="1">
      <c r="A31" s="89"/>
      <c r="B31" s="1373"/>
      <c r="C31" s="1371"/>
      <c r="D31" s="685"/>
      <c r="E31" s="693"/>
      <c r="F31" s="694"/>
      <c r="G31" s="290"/>
      <c r="H31" s="513"/>
      <c r="I31" s="291"/>
      <c r="J31" s="231" t="str">
        <f t="shared" si="29"/>
        <v>-</v>
      </c>
      <c r="K31" s="288"/>
      <c r="L31" s="231" t="str">
        <f t="shared" si="25"/>
        <v>-</v>
      </c>
      <c r="M31" s="294"/>
      <c r="N31" s="231" t="str">
        <f t="shared" si="26"/>
        <v>-</v>
      </c>
      <c r="O31" s="298"/>
      <c r="P31" s="175"/>
      <c r="Q31" s="89"/>
      <c r="R31" s="1406"/>
      <c r="S31" s="1360"/>
      <c r="T31" s="698" t="str">
        <f t="shared" si="27"/>
        <v>-</v>
      </c>
      <c r="U31" s="182" t="str">
        <f>(IF(U4-$H$31&lt;=0,"-",(IF(U4-$H$31&lt;=$K$31,$L$31,"-"))))</f>
        <v>-</v>
      </c>
      <c r="V31" s="226" t="str">
        <f aca="true" t="shared" si="36" ref="V31:AE31">(IF(V4-$H$31&lt;=0,"-",(IF(V4-$H$31&lt;=$K$31,$L$31,"-"))))</f>
        <v>-</v>
      </c>
      <c r="W31" s="226" t="str">
        <f t="shared" si="36"/>
        <v>-</v>
      </c>
      <c r="X31" s="226" t="str">
        <f t="shared" si="36"/>
        <v>-</v>
      </c>
      <c r="Y31" s="226" t="str">
        <f t="shared" si="36"/>
        <v>-</v>
      </c>
      <c r="Z31" s="226" t="str">
        <f t="shared" si="36"/>
        <v>-</v>
      </c>
      <c r="AA31" s="226" t="str">
        <f t="shared" si="36"/>
        <v>-</v>
      </c>
      <c r="AB31" s="226" t="str">
        <f t="shared" si="36"/>
        <v>-</v>
      </c>
      <c r="AC31" s="226" t="str">
        <f t="shared" si="36"/>
        <v>-</v>
      </c>
      <c r="AD31" s="226" t="str">
        <f t="shared" si="36"/>
        <v>-</v>
      </c>
      <c r="AE31" s="228" t="str">
        <f t="shared" si="36"/>
        <v>-</v>
      </c>
      <c r="AF31" s="648"/>
    </row>
    <row r="32" spans="1:32" ht="16.5" customHeight="1" thickBot="1">
      <c r="A32" s="89"/>
      <c r="B32" s="1373"/>
      <c r="C32" s="1365" t="s">
        <v>353</v>
      </c>
      <c r="D32" s="1366"/>
      <c r="E32" s="177"/>
      <c r="F32" s="178"/>
      <c r="G32" s="188"/>
      <c r="H32" s="514"/>
      <c r="I32" s="189"/>
      <c r="J32" s="194"/>
      <c r="K32" s="189"/>
      <c r="L32" s="194">
        <f>SUM(L24:L31)</f>
        <v>0</v>
      </c>
      <c r="M32" s="187"/>
      <c r="N32" s="194">
        <f>SUM(N24:N31)</f>
        <v>0</v>
      </c>
      <c r="O32" s="190"/>
      <c r="P32" s="175"/>
      <c r="Q32" s="89"/>
      <c r="R32" s="1406"/>
      <c r="S32" s="1361"/>
      <c r="T32" s="230" t="s">
        <v>178</v>
      </c>
      <c r="U32" s="183">
        <f>SUM(U24:U31)</f>
        <v>0</v>
      </c>
      <c r="V32" s="183">
        <f aca="true" t="shared" si="37" ref="V32:AE32">SUM(V24:V31)</f>
        <v>0</v>
      </c>
      <c r="W32" s="183">
        <f t="shared" si="37"/>
        <v>0</v>
      </c>
      <c r="X32" s="183">
        <f t="shared" si="37"/>
        <v>0</v>
      </c>
      <c r="Y32" s="183">
        <f t="shared" si="37"/>
        <v>0</v>
      </c>
      <c r="Z32" s="183">
        <f t="shared" si="37"/>
        <v>0</v>
      </c>
      <c r="AA32" s="183">
        <f t="shared" si="37"/>
        <v>0</v>
      </c>
      <c r="AB32" s="183">
        <f t="shared" si="37"/>
        <v>0</v>
      </c>
      <c r="AC32" s="183">
        <f t="shared" si="37"/>
        <v>0</v>
      </c>
      <c r="AD32" s="183">
        <f t="shared" si="37"/>
        <v>0</v>
      </c>
      <c r="AE32" s="184">
        <f t="shared" si="37"/>
        <v>0</v>
      </c>
      <c r="AF32" s="649"/>
    </row>
    <row r="33" spans="1:32" ht="16.5" customHeight="1">
      <c r="A33" s="89"/>
      <c r="B33" s="1373"/>
      <c r="C33" s="1385" t="s">
        <v>176</v>
      </c>
      <c r="D33" s="685"/>
      <c r="E33" s="686"/>
      <c r="F33" s="688"/>
      <c r="G33" s="284"/>
      <c r="H33" s="515"/>
      <c r="I33" s="289"/>
      <c r="J33" s="231" t="str">
        <f>IF(G33&lt;=0,"-",G33*(1-I33/100))</f>
        <v>-</v>
      </c>
      <c r="K33" s="288"/>
      <c r="L33" s="231" t="str">
        <f t="shared" si="25"/>
        <v>-</v>
      </c>
      <c r="M33" s="294"/>
      <c r="N33" s="774" t="str">
        <f t="shared" si="26"/>
        <v>-</v>
      </c>
      <c r="O33" s="299"/>
      <c r="P33" s="175"/>
      <c r="Q33" s="89"/>
      <c r="R33" s="1406"/>
      <c r="S33" s="1405" t="s">
        <v>370</v>
      </c>
      <c r="T33" s="701" t="str">
        <f t="shared" si="27"/>
        <v>-</v>
      </c>
      <c r="U33" s="181" t="str">
        <f>(IF(U4-$H$33&lt;=0,"-",(IF(U4-$H$33&lt;=$K$33,$L$33,"-"))))</f>
        <v>-</v>
      </c>
      <c r="V33" s="181" t="str">
        <f aca="true" t="shared" si="38" ref="V33:AE33">(IF(V4-$H$33&lt;=0,"-",(IF(V4-$H$33&lt;=$K$33,$L$33,"-"))))</f>
        <v>-</v>
      </c>
      <c r="W33" s="181" t="str">
        <f t="shared" si="38"/>
        <v>-</v>
      </c>
      <c r="X33" s="181" t="str">
        <f t="shared" si="38"/>
        <v>-</v>
      </c>
      <c r="Y33" s="181" t="str">
        <f t="shared" si="38"/>
        <v>-</v>
      </c>
      <c r="Z33" s="181" t="str">
        <f t="shared" si="38"/>
        <v>-</v>
      </c>
      <c r="AA33" s="181" t="str">
        <f t="shared" si="38"/>
        <v>-</v>
      </c>
      <c r="AB33" s="181" t="str">
        <f t="shared" si="38"/>
        <v>-</v>
      </c>
      <c r="AC33" s="181" t="str">
        <f t="shared" si="38"/>
        <v>-</v>
      </c>
      <c r="AD33" s="181" t="str">
        <f t="shared" si="38"/>
        <v>-</v>
      </c>
      <c r="AE33" s="227" t="str">
        <f t="shared" si="38"/>
        <v>-</v>
      </c>
      <c r="AF33" s="646"/>
    </row>
    <row r="34" spans="1:32" ht="16.5" customHeight="1">
      <c r="A34" s="89"/>
      <c r="B34" s="1373"/>
      <c r="C34" s="1386"/>
      <c r="D34" s="685"/>
      <c r="E34" s="686"/>
      <c r="F34" s="689"/>
      <c r="G34" s="285"/>
      <c r="H34" s="512"/>
      <c r="I34" s="289"/>
      <c r="J34" s="231" t="str">
        <f>IF(G34&lt;=0,"-",G34*(1-I34/100))</f>
        <v>-</v>
      </c>
      <c r="K34" s="288"/>
      <c r="L34" s="231" t="str">
        <f t="shared" si="25"/>
        <v>-</v>
      </c>
      <c r="M34" s="294"/>
      <c r="N34" s="231" t="str">
        <f t="shared" si="26"/>
        <v>-</v>
      </c>
      <c r="O34" s="297"/>
      <c r="P34" s="175"/>
      <c r="Q34" s="89"/>
      <c r="R34" s="1406"/>
      <c r="S34" s="1406"/>
      <c r="T34" s="696" t="str">
        <f t="shared" si="27"/>
        <v>-</v>
      </c>
      <c r="U34" s="181" t="str">
        <f>(IF(U4-$H$34&lt;=0,"-",(IF(U4-$H$34&lt;=$K$34,$L$34,"-"))))</f>
        <v>-</v>
      </c>
      <c r="V34" s="181" t="str">
        <f aca="true" t="shared" si="39" ref="V34:AE34">(IF(V4-$H$34&lt;=0,"-",(IF(V4-$H$34&lt;=$K$34,$L$34,"-"))))</f>
        <v>-</v>
      </c>
      <c r="W34" s="181" t="str">
        <f t="shared" si="39"/>
        <v>-</v>
      </c>
      <c r="X34" s="181" t="str">
        <f t="shared" si="39"/>
        <v>-</v>
      </c>
      <c r="Y34" s="181" t="str">
        <f t="shared" si="39"/>
        <v>-</v>
      </c>
      <c r="Z34" s="181" t="str">
        <f t="shared" si="39"/>
        <v>-</v>
      </c>
      <c r="AA34" s="181" t="str">
        <f t="shared" si="39"/>
        <v>-</v>
      </c>
      <c r="AB34" s="181" t="str">
        <f t="shared" si="39"/>
        <v>-</v>
      </c>
      <c r="AC34" s="181" t="str">
        <f t="shared" si="39"/>
        <v>-</v>
      </c>
      <c r="AD34" s="181" t="str">
        <f t="shared" si="39"/>
        <v>-</v>
      </c>
      <c r="AE34" s="227" t="str">
        <f t="shared" si="39"/>
        <v>-</v>
      </c>
      <c r="AF34" s="647"/>
    </row>
    <row r="35" spans="1:32" ht="16.5" customHeight="1">
      <c r="A35" s="89"/>
      <c r="B35" s="1373"/>
      <c r="C35" s="1386"/>
      <c r="D35" s="685"/>
      <c r="E35" s="685"/>
      <c r="F35" s="689"/>
      <c r="G35" s="285"/>
      <c r="H35" s="512"/>
      <c r="I35" s="289"/>
      <c r="J35" s="231" t="str">
        <f>IF(G35&lt;=0,"-",G35*(1-I35/100))</f>
        <v>-</v>
      </c>
      <c r="K35" s="288"/>
      <c r="L35" s="231" t="str">
        <f t="shared" si="25"/>
        <v>-</v>
      </c>
      <c r="M35" s="294"/>
      <c r="N35" s="231" t="str">
        <f t="shared" si="26"/>
        <v>-</v>
      </c>
      <c r="O35" s="297"/>
      <c r="P35" s="175"/>
      <c r="Q35" s="89"/>
      <c r="R35" s="1406"/>
      <c r="S35" s="1406"/>
      <c r="T35" s="696" t="str">
        <f t="shared" si="27"/>
        <v>-</v>
      </c>
      <c r="U35" s="181" t="str">
        <f>(IF(U4-$H$35&lt;=0,"-",(IF(U4-$H$35&lt;=$K$35,$L$35,"-"))))</f>
        <v>-</v>
      </c>
      <c r="V35" s="181" t="str">
        <f aca="true" t="shared" si="40" ref="V35:AE35">(IF(V4-$H$35&lt;=0,"-",(IF(V4-$H$35&lt;=$K$35,$L$35,"-"))))</f>
        <v>-</v>
      </c>
      <c r="W35" s="181" t="str">
        <f t="shared" si="40"/>
        <v>-</v>
      </c>
      <c r="X35" s="181" t="str">
        <f t="shared" si="40"/>
        <v>-</v>
      </c>
      <c r="Y35" s="181" t="str">
        <f t="shared" si="40"/>
        <v>-</v>
      </c>
      <c r="Z35" s="181" t="str">
        <f t="shared" si="40"/>
        <v>-</v>
      </c>
      <c r="AA35" s="181" t="str">
        <f t="shared" si="40"/>
        <v>-</v>
      </c>
      <c r="AB35" s="181" t="str">
        <f t="shared" si="40"/>
        <v>-</v>
      </c>
      <c r="AC35" s="181" t="str">
        <f t="shared" si="40"/>
        <v>-</v>
      </c>
      <c r="AD35" s="181" t="str">
        <f t="shared" si="40"/>
        <v>-</v>
      </c>
      <c r="AE35" s="227" t="str">
        <f t="shared" si="40"/>
        <v>-</v>
      </c>
      <c r="AF35" s="647"/>
    </row>
    <row r="36" spans="1:32" ht="16.5" customHeight="1">
      <c r="A36" s="89"/>
      <c r="B36" s="1373"/>
      <c r="C36" s="1386"/>
      <c r="D36" s="685"/>
      <c r="E36" s="685"/>
      <c r="F36" s="689"/>
      <c r="G36" s="285"/>
      <c r="H36" s="512"/>
      <c r="I36" s="289"/>
      <c r="J36" s="231" t="str">
        <f>IF(G36&lt;=0,"-",G36*(1-I36/100))</f>
        <v>-</v>
      </c>
      <c r="K36" s="288"/>
      <c r="L36" s="231" t="str">
        <f t="shared" si="25"/>
        <v>-</v>
      </c>
      <c r="M36" s="294"/>
      <c r="N36" s="231" t="str">
        <f t="shared" si="26"/>
        <v>-</v>
      </c>
      <c r="O36" s="297"/>
      <c r="P36" s="175"/>
      <c r="Q36" s="89"/>
      <c r="R36" s="1406"/>
      <c r="S36" s="1406"/>
      <c r="T36" s="696" t="str">
        <f t="shared" si="27"/>
        <v>-</v>
      </c>
      <c r="U36" s="181" t="str">
        <f>(IF(U4-$H$36&lt;=0,"-",(IF(U4-$H$36&lt;=$K$36,$L$36,"-"))))</f>
        <v>-</v>
      </c>
      <c r="V36" s="181" t="str">
        <f aca="true" t="shared" si="41" ref="V36:AE36">(IF(V4-$H$36&lt;=0,"-",(IF(V4-$H$36&lt;=$K$36,$L$36,"-"))))</f>
        <v>-</v>
      </c>
      <c r="W36" s="181" t="str">
        <f t="shared" si="41"/>
        <v>-</v>
      </c>
      <c r="X36" s="181" t="str">
        <f t="shared" si="41"/>
        <v>-</v>
      </c>
      <c r="Y36" s="181" t="str">
        <f t="shared" si="41"/>
        <v>-</v>
      </c>
      <c r="Z36" s="181" t="str">
        <f t="shared" si="41"/>
        <v>-</v>
      </c>
      <c r="AA36" s="181" t="str">
        <f t="shared" si="41"/>
        <v>-</v>
      </c>
      <c r="AB36" s="181" t="str">
        <f t="shared" si="41"/>
        <v>-</v>
      </c>
      <c r="AC36" s="181" t="str">
        <f t="shared" si="41"/>
        <v>-</v>
      </c>
      <c r="AD36" s="181" t="str">
        <f t="shared" si="41"/>
        <v>-</v>
      </c>
      <c r="AE36" s="227" t="str">
        <f t="shared" si="41"/>
        <v>-</v>
      </c>
      <c r="AF36" s="647"/>
    </row>
    <row r="37" spans="1:32" ht="16.5" customHeight="1" thickBot="1">
      <c r="A37" s="89"/>
      <c r="B37" s="1373"/>
      <c r="C37" s="1387"/>
      <c r="D37" s="685"/>
      <c r="E37" s="685"/>
      <c r="F37" s="689"/>
      <c r="G37" s="285"/>
      <c r="H37" s="512"/>
      <c r="I37" s="289"/>
      <c r="J37" s="231" t="str">
        <f>IF(G37&lt;=0,"-",G37*(1-I37/100))</f>
        <v>-</v>
      </c>
      <c r="K37" s="288"/>
      <c r="L37" s="231" t="str">
        <f t="shared" si="25"/>
        <v>-</v>
      </c>
      <c r="M37" s="294"/>
      <c r="N37" s="231" t="str">
        <f t="shared" si="26"/>
        <v>-</v>
      </c>
      <c r="O37" s="297"/>
      <c r="P37" s="175"/>
      <c r="Q37" s="89"/>
      <c r="R37" s="1406"/>
      <c r="S37" s="1406"/>
      <c r="T37" s="698" t="str">
        <f t="shared" si="27"/>
        <v>-</v>
      </c>
      <c r="U37" s="182" t="str">
        <f>(IF(U4-$H$37&lt;=0,"-",(IF(U4-$H$37&lt;=$K$37,$L$37,"-"))))</f>
        <v>-</v>
      </c>
      <c r="V37" s="182" t="str">
        <f aca="true" t="shared" si="42" ref="V37:AE37">(IF(V4-$H$37&lt;=0,"-",(IF(V4-$H$37&lt;=$K$37,$L$37,"-"))))</f>
        <v>-</v>
      </c>
      <c r="W37" s="182" t="str">
        <f t="shared" si="42"/>
        <v>-</v>
      </c>
      <c r="X37" s="182" t="str">
        <f t="shared" si="42"/>
        <v>-</v>
      </c>
      <c r="Y37" s="182" t="str">
        <f t="shared" si="42"/>
        <v>-</v>
      </c>
      <c r="Z37" s="182" t="str">
        <f t="shared" si="42"/>
        <v>-</v>
      </c>
      <c r="AA37" s="182" t="str">
        <f t="shared" si="42"/>
        <v>-</v>
      </c>
      <c r="AB37" s="182" t="str">
        <f t="shared" si="42"/>
        <v>-</v>
      </c>
      <c r="AC37" s="182" t="str">
        <f t="shared" si="42"/>
        <v>-</v>
      </c>
      <c r="AD37" s="182" t="str">
        <f t="shared" si="42"/>
        <v>-</v>
      </c>
      <c r="AE37" s="229" t="str">
        <f t="shared" si="42"/>
        <v>-</v>
      </c>
      <c r="AF37" s="648"/>
    </row>
    <row r="38" spans="1:32" ht="16.5" customHeight="1" thickBot="1">
      <c r="A38" s="89"/>
      <c r="B38" s="1374"/>
      <c r="C38" s="1365" t="s">
        <v>356</v>
      </c>
      <c r="D38" s="1366"/>
      <c r="E38" s="177"/>
      <c r="F38" s="178"/>
      <c r="G38" s="188"/>
      <c r="H38" s="519"/>
      <c r="I38" s="193"/>
      <c r="J38" s="194"/>
      <c r="K38" s="194"/>
      <c r="L38" s="194">
        <f>SUM(L33:L37)</f>
        <v>0</v>
      </c>
      <c r="M38" s="187"/>
      <c r="N38" s="194">
        <f>SUM(N33:N37)</f>
        <v>0</v>
      </c>
      <c r="O38" s="190"/>
      <c r="P38" s="175"/>
      <c r="Q38" s="89"/>
      <c r="R38" s="1406"/>
      <c r="S38" s="1407"/>
      <c r="T38" s="195" t="s">
        <v>363</v>
      </c>
      <c r="U38" s="183">
        <f aca="true" t="shared" si="43" ref="U38:AE38">SUM(U33:U37)</f>
        <v>0</v>
      </c>
      <c r="V38" s="183">
        <f t="shared" si="43"/>
        <v>0</v>
      </c>
      <c r="W38" s="183">
        <f t="shared" si="43"/>
        <v>0</v>
      </c>
      <c r="X38" s="183">
        <f t="shared" si="43"/>
        <v>0</v>
      </c>
      <c r="Y38" s="183">
        <f t="shared" si="43"/>
        <v>0</v>
      </c>
      <c r="Z38" s="183">
        <f t="shared" si="43"/>
        <v>0</v>
      </c>
      <c r="AA38" s="183">
        <f t="shared" si="43"/>
        <v>0</v>
      </c>
      <c r="AB38" s="183">
        <f t="shared" si="43"/>
        <v>0</v>
      </c>
      <c r="AC38" s="183">
        <f t="shared" si="43"/>
        <v>0</v>
      </c>
      <c r="AD38" s="183">
        <f t="shared" si="43"/>
        <v>0</v>
      </c>
      <c r="AE38" s="184">
        <f t="shared" si="43"/>
        <v>0</v>
      </c>
      <c r="AF38" s="649"/>
    </row>
    <row r="39" spans="1:32" ht="16.5" customHeight="1" thickBot="1">
      <c r="A39" s="89"/>
      <c r="B39" s="175"/>
      <c r="C39" s="176"/>
      <c r="D39" s="176"/>
      <c r="E39" s="179"/>
      <c r="F39" s="179"/>
      <c r="G39" s="213"/>
      <c r="H39" s="213"/>
      <c r="I39" s="213"/>
      <c r="J39" s="215"/>
      <c r="K39" s="218"/>
      <c r="L39" s="215"/>
      <c r="M39" s="216"/>
      <c r="N39" s="215"/>
      <c r="O39" s="216"/>
      <c r="P39" s="175"/>
      <c r="Q39" s="89"/>
      <c r="R39" s="1407"/>
      <c r="S39" s="1367" t="s">
        <v>364</v>
      </c>
      <c r="T39" s="1368"/>
      <c r="U39" s="222">
        <f aca="true" t="shared" si="44" ref="U39:AE39">U38+U32</f>
        <v>0</v>
      </c>
      <c r="V39" s="220">
        <f t="shared" si="44"/>
        <v>0</v>
      </c>
      <c r="W39" s="220">
        <f t="shared" si="44"/>
        <v>0</v>
      </c>
      <c r="X39" s="220">
        <f t="shared" si="44"/>
        <v>0</v>
      </c>
      <c r="Y39" s="220">
        <f t="shared" si="44"/>
        <v>0</v>
      </c>
      <c r="Z39" s="220">
        <f t="shared" si="44"/>
        <v>0</v>
      </c>
      <c r="AA39" s="220">
        <f t="shared" si="44"/>
        <v>0</v>
      </c>
      <c r="AB39" s="220">
        <f t="shared" si="44"/>
        <v>0</v>
      </c>
      <c r="AC39" s="220">
        <f t="shared" si="44"/>
        <v>0</v>
      </c>
      <c r="AD39" s="220">
        <f t="shared" si="44"/>
        <v>0</v>
      </c>
      <c r="AE39" s="221">
        <f t="shared" si="44"/>
        <v>0</v>
      </c>
      <c r="AF39" s="651"/>
    </row>
    <row r="40" spans="1:32" ht="16.5" customHeight="1" thickBot="1">
      <c r="A40" s="89"/>
      <c r="B40" s="114"/>
      <c r="C40" s="114" t="s">
        <v>365</v>
      </c>
      <c r="D40" s="114"/>
      <c r="E40" s="114"/>
      <c r="F40" s="114"/>
      <c r="G40" s="114"/>
      <c r="H40" s="114"/>
      <c r="I40" s="114"/>
      <c r="J40" s="114"/>
      <c r="K40" s="114"/>
      <c r="L40" s="114"/>
      <c r="M40" s="114"/>
      <c r="N40" s="114"/>
      <c r="O40" s="114"/>
      <c r="P40" s="114"/>
      <c r="Q40" s="89"/>
      <c r="R40" s="1362" t="s">
        <v>366</v>
      </c>
      <c r="S40" s="1363"/>
      <c r="T40" s="1364"/>
      <c r="U40" s="220">
        <f aca="true" t="shared" si="45" ref="U40:AE40">U39+U22</f>
        <v>0</v>
      </c>
      <c r="V40" s="220">
        <f t="shared" si="45"/>
        <v>0</v>
      </c>
      <c r="W40" s="220">
        <f t="shared" si="45"/>
        <v>0</v>
      </c>
      <c r="X40" s="220">
        <f t="shared" si="45"/>
        <v>0</v>
      </c>
      <c r="Y40" s="220">
        <f t="shared" si="45"/>
        <v>0</v>
      </c>
      <c r="Z40" s="220">
        <f t="shared" si="45"/>
        <v>0</v>
      </c>
      <c r="AA40" s="220">
        <f t="shared" si="45"/>
        <v>0</v>
      </c>
      <c r="AB40" s="220">
        <f t="shared" si="45"/>
        <v>0</v>
      </c>
      <c r="AC40" s="220">
        <f t="shared" si="45"/>
        <v>0</v>
      </c>
      <c r="AD40" s="220">
        <f t="shared" si="45"/>
        <v>0</v>
      </c>
      <c r="AE40" s="221">
        <f t="shared" si="45"/>
        <v>0</v>
      </c>
      <c r="AF40" s="651"/>
    </row>
    <row r="41" spans="1:32" ht="7.5" customHeight="1" thickBot="1">
      <c r="A41" s="89"/>
      <c r="B41" s="114"/>
      <c r="C41" s="114"/>
      <c r="D41" s="114"/>
      <c r="E41" s="114"/>
      <c r="F41" s="114"/>
      <c r="G41" s="114"/>
      <c r="H41" s="114"/>
      <c r="I41" s="114"/>
      <c r="J41" s="114"/>
      <c r="K41" s="114"/>
      <c r="L41" s="114"/>
      <c r="M41" s="114"/>
      <c r="N41" s="114"/>
      <c r="O41" s="114"/>
      <c r="P41" s="114"/>
      <c r="Q41" s="89"/>
      <c r="R41" s="179"/>
      <c r="S41" s="175"/>
      <c r="T41" s="175"/>
      <c r="U41" s="186"/>
      <c r="V41" s="186"/>
      <c r="W41" s="186"/>
      <c r="X41" s="186"/>
      <c r="Y41" s="186"/>
      <c r="Z41" s="186"/>
      <c r="AA41" s="186"/>
      <c r="AB41" s="186"/>
      <c r="AC41" s="186"/>
      <c r="AD41" s="186"/>
      <c r="AE41" s="186"/>
      <c r="AF41" s="537"/>
    </row>
    <row r="42" spans="17:32" ht="16.5" customHeight="1">
      <c r="Q42" s="89"/>
      <c r="R42" s="1399" t="s">
        <v>404</v>
      </c>
      <c r="S42" s="1400"/>
      <c r="T42" s="546" t="s">
        <v>371</v>
      </c>
      <c r="U42" s="538"/>
      <c r="V42" s="533"/>
      <c r="W42" s="533"/>
      <c r="X42" s="533"/>
      <c r="Y42" s="533"/>
      <c r="Z42" s="533"/>
      <c r="AA42" s="533"/>
      <c r="AB42" s="533"/>
      <c r="AC42" s="533"/>
      <c r="AD42" s="533"/>
      <c r="AE42" s="539"/>
      <c r="AF42" s="652"/>
    </row>
    <row r="43" spans="18:32" ht="16.5" customHeight="1">
      <c r="R43" s="1401"/>
      <c r="S43" s="1402"/>
      <c r="T43" s="547" t="s">
        <v>372</v>
      </c>
      <c r="U43" s="540"/>
      <c r="V43" s="541"/>
      <c r="W43" s="541"/>
      <c r="X43" s="541"/>
      <c r="Y43" s="541"/>
      <c r="Z43" s="541"/>
      <c r="AA43" s="541"/>
      <c r="AB43" s="541"/>
      <c r="AC43" s="541"/>
      <c r="AD43" s="541"/>
      <c r="AE43" s="542"/>
      <c r="AF43" s="653"/>
    </row>
    <row r="44" spans="18:32" ht="16.5" customHeight="1" thickBot="1">
      <c r="R44" s="1403"/>
      <c r="S44" s="1404"/>
      <c r="T44" s="548" t="s">
        <v>373</v>
      </c>
      <c r="U44" s="543"/>
      <c r="V44" s="544"/>
      <c r="W44" s="544"/>
      <c r="X44" s="544"/>
      <c r="Y44" s="544"/>
      <c r="Z44" s="544"/>
      <c r="AA44" s="544"/>
      <c r="AB44" s="544"/>
      <c r="AC44" s="544"/>
      <c r="AD44" s="544"/>
      <c r="AE44" s="545"/>
      <c r="AF44" s="654"/>
    </row>
    <row r="45" spans="10:25" ht="17.25">
      <c r="J45" s="1007" t="s">
        <v>466</v>
      </c>
      <c r="Y45" s="1007" t="s">
        <v>467</v>
      </c>
    </row>
  </sheetData>
  <sheetProtection/>
  <mergeCells count="29">
    <mergeCell ref="B2:C2"/>
    <mergeCell ref="M2:N2"/>
    <mergeCell ref="B3:C4"/>
    <mergeCell ref="D3:D4"/>
    <mergeCell ref="E3:E4"/>
    <mergeCell ref="R42:S44"/>
    <mergeCell ref="S33:S38"/>
    <mergeCell ref="R24:R39"/>
    <mergeCell ref="S15:S21"/>
    <mergeCell ref="R5:R22"/>
    <mergeCell ref="B5:B21"/>
    <mergeCell ref="B24:B38"/>
    <mergeCell ref="F3:F4"/>
    <mergeCell ref="S39:T39"/>
    <mergeCell ref="O3:O4"/>
    <mergeCell ref="R3:T4"/>
    <mergeCell ref="C15:C20"/>
    <mergeCell ref="C33:C37"/>
    <mergeCell ref="C32:D32"/>
    <mergeCell ref="C38:D38"/>
    <mergeCell ref="AF3:AF4"/>
    <mergeCell ref="S5:S14"/>
    <mergeCell ref="R40:T40"/>
    <mergeCell ref="C21:D21"/>
    <mergeCell ref="S22:T22"/>
    <mergeCell ref="C5:C13"/>
    <mergeCell ref="C14:D14"/>
    <mergeCell ref="C24:C31"/>
    <mergeCell ref="S24:S32"/>
  </mergeCells>
  <printOptions horizontalCentered="1" verticalCentered="1"/>
  <pageMargins left="0.1968503937007874" right="0.1968503937007874" top="0.5905511811023623" bottom="0.1968503937007874" header="0.5118110236220472" footer="0.5118110236220472"/>
  <pageSetup cellComments="asDisplayed" horizontalDpi="600" verticalDpi="600" orientation="landscape" paperSize="9" scale="76" r:id="rId4"/>
  <colBreaks count="1" manualBreakCount="1">
    <brk id="16"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BP603"/>
  <sheetViews>
    <sheetView showGridLines="0" zoomScale="70" zoomScaleNormal="70" zoomScalePageLayoutView="0" workbookViewId="0" topLeftCell="A1">
      <selection activeCell="C21" sqref="C21:C32"/>
    </sheetView>
  </sheetViews>
  <sheetFormatPr defaultColWidth="9.00390625" defaultRowHeight="13.5"/>
  <cols>
    <col min="1" max="1" width="2.375" style="0" customWidth="1"/>
    <col min="2" max="3" width="3.25390625" style="0" customWidth="1"/>
    <col min="4" max="4" width="11.50390625" style="0" customWidth="1"/>
    <col min="5" max="5" width="2.625" style="0" customWidth="1"/>
    <col min="6" max="6" width="10.875" style="0" customWidth="1"/>
    <col min="10" max="10" width="13.75390625" style="0" customWidth="1"/>
    <col min="11" max="11" width="14.00390625" style="0" customWidth="1"/>
    <col min="12" max="12" width="6.125" style="0" customWidth="1"/>
    <col min="13" max="32" width="12.75390625" style="0" customWidth="1"/>
    <col min="33" max="33" width="17.875" style="0" customWidth="1"/>
    <col min="34" max="36" width="14.125" style="0" customWidth="1"/>
    <col min="37" max="37" width="16.625" style="0" customWidth="1"/>
    <col min="38" max="54" width="15.25390625" style="0" customWidth="1"/>
  </cols>
  <sheetData>
    <row r="1" spans="2:68" ht="24.75" customHeight="1">
      <c r="B1" s="655"/>
      <c r="C1" s="131" t="s">
        <v>419</v>
      </c>
      <c r="K1" s="271"/>
      <c r="AG1" s="54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24.75" customHeight="1" thickBot="1">
      <c r="A2" s="89"/>
      <c r="B2" s="1411" t="s">
        <v>374</v>
      </c>
      <c r="C2" s="1411"/>
      <c r="D2" s="1412">
        <f ca="1">NOW()</f>
        <v>44116.39765914352</v>
      </c>
      <c r="E2" s="1412"/>
      <c r="F2" s="1412"/>
      <c r="G2" s="89"/>
      <c r="H2" s="89"/>
      <c r="I2" s="89"/>
      <c r="J2" s="274" t="s">
        <v>375</v>
      </c>
      <c r="K2" s="1413" t="str">
        <f>'⓪表'!G32</f>
        <v>㊞</v>
      </c>
      <c r="L2" s="1413"/>
      <c r="M2" s="89"/>
      <c r="N2" s="89"/>
      <c r="O2" s="89"/>
      <c r="P2" s="89"/>
      <c r="Q2" s="89"/>
      <c r="R2" s="89"/>
      <c r="S2" s="89"/>
      <c r="T2" s="114" t="s">
        <v>77</v>
      </c>
      <c r="V2" s="272" t="s">
        <v>78</v>
      </c>
      <c r="W2" s="89"/>
      <c r="X2" s="89"/>
      <c r="Y2" s="89"/>
      <c r="Z2" s="89"/>
      <c r="AA2" s="89"/>
      <c r="AB2" s="89"/>
      <c r="AC2" s="106"/>
      <c r="AD2" s="114" t="s">
        <v>77</v>
      </c>
      <c r="AE2" s="89"/>
      <c r="AF2" s="272" t="s">
        <v>79</v>
      </c>
      <c r="AG2" s="549"/>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ht="24.75" customHeight="1" thickBot="1">
      <c r="A3" s="89"/>
      <c r="B3" s="1414" t="s">
        <v>393</v>
      </c>
      <c r="C3" s="1415"/>
      <c r="D3" s="1416"/>
      <c r="E3" s="1423" t="s">
        <v>80</v>
      </c>
      <c r="F3" s="1397" t="s">
        <v>81</v>
      </c>
      <c r="G3" s="1397" t="s">
        <v>82</v>
      </c>
      <c r="H3" s="242" t="s">
        <v>394</v>
      </c>
      <c r="I3" s="242" t="s">
        <v>395</v>
      </c>
      <c r="J3" s="242" t="s">
        <v>376</v>
      </c>
      <c r="K3" s="242" t="s">
        <v>377</v>
      </c>
      <c r="L3" s="1425" t="s">
        <v>378</v>
      </c>
      <c r="M3" s="1429" t="s">
        <v>396</v>
      </c>
      <c r="N3" s="1430"/>
      <c r="O3" s="1430"/>
      <c r="P3" s="1430"/>
      <c r="Q3" s="1430"/>
      <c r="R3" s="1430"/>
      <c r="S3" s="1430"/>
      <c r="T3" s="1430"/>
      <c r="U3" s="1430"/>
      <c r="V3" s="1431"/>
      <c r="W3" s="1429" t="s">
        <v>396</v>
      </c>
      <c r="X3" s="1430"/>
      <c r="Y3" s="1430"/>
      <c r="Z3" s="1430"/>
      <c r="AA3" s="1430"/>
      <c r="AB3" s="1430"/>
      <c r="AC3" s="1430"/>
      <c r="AD3" s="1430"/>
      <c r="AE3" s="1430"/>
      <c r="AF3" s="1431"/>
      <c r="AG3" s="549"/>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18.75" customHeight="1">
      <c r="A4" s="89"/>
      <c r="B4" s="1417"/>
      <c r="C4" s="1418"/>
      <c r="D4" s="1419"/>
      <c r="E4" s="1386"/>
      <c r="F4" s="1424"/>
      <c r="G4" s="1424"/>
      <c r="H4" s="273" t="s">
        <v>397</v>
      </c>
      <c r="I4" s="273" t="s">
        <v>398</v>
      </c>
      <c r="J4" s="273" t="s">
        <v>379</v>
      </c>
      <c r="K4" s="273" t="s">
        <v>399</v>
      </c>
      <c r="L4" s="1426"/>
      <c r="M4" s="1054">
        <f aca="true" t="shared" si="0" ref="M4:AF4">M5-2018</f>
        <v>1</v>
      </c>
      <c r="N4" s="1055">
        <f t="shared" si="0"/>
        <v>2</v>
      </c>
      <c r="O4" s="1055">
        <f t="shared" si="0"/>
        <v>3</v>
      </c>
      <c r="P4" s="1055">
        <f t="shared" si="0"/>
        <v>4</v>
      </c>
      <c r="Q4" s="1055">
        <f t="shared" si="0"/>
        <v>5</v>
      </c>
      <c r="R4" s="1055">
        <f t="shared" si="0"/>
        <v>6</v>
      </c>
      <c r="S4" s="1055">
        <f t="shared" si="0"/>
        <v>7</v>
      </c>
      <c r="T4" s="1055">
        <f t="shared" si="0"/>
        <v>8</v>
      </c>
      <c r="U4" s="1055">
        <f t="shared" si="0"/>
        <v>9</v>
      </c>
      <c r="V4" s="1056">
        <f t="shared" si="0"/>
        <v>10</v>
      </c>
      <c r="W4" s="1057">
        <f t="shared" si="0"/>
        <v>11</v>
      </c>
      <c r="X4" s="1055">
        <f t="shared" si="0"/>
        <v>12</v>
      </c>
      <c r="Y4" s="1055">
        <f t="shared" si="0"/>
        <v>13</v>
      </c>
      <c r="Z4" s="1055">
        <f t="shared" si="0"/>
        <v>14</v>
      </c>
      <c r="AA4" s="1055">
        <f t="shared" si="0"/>
        <v>15</v>
      </c>
      <c r="AB4" s="1055">
        <f t="shared" si="0"/>
        <v>16</v>
      </c>
      <c r="AC4" s="1055">
        <f t="shared" si="0"/>
        <v>17</v>
      </c>
      <c r="AD4" s="1055">
        <f t="shared" si="0"/>
        <v>18</v>
      </c>
      <c r="AE4" s="1055">
        <f t="shared" si="0"/>
        <v>19</v>
      </c>
      <c r="AF4" s="1056">
        <f t="shared" si="0"/>
        <v>20</v>
      </c>
      <c r="AG4" s="550"/>
      <c r="AH4" s="550"/>
      <c r="AI4" s="550"/>
      <c r="AJ4" s="550"/>
      <c r="AK4" s="550"/>
      <c r="AL4" s="550"/>
      <c r="AM4" s="550"/>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7.25" customHeight="1" thickBot="1">
      <c r="A5" s="89"/>
      <c r="B5" s="1420"/>
      <c r="C5" s="1421"/>
      <c r="D5" s="1422"/>
      <c r="E5" s="1387"/>
      <c r="F5" s="1398"/>
      <c r="G5" s="1398"/>
      <c r="H5" s="115" t="s">
        <v>400</v>
      </c>
      <c r="I5" s="115" t="s">
        <v>401</v>
      </c>
      <c r="J5" s="115" t="s">
        <v>380</v>
      </c>
      <c r="K5" s="115" t="s">
        <v>402</v>
      </c>
      <c r="L5" s="1427"/>
      <c r="M5" s="687">
        <f>'①総括'!E5+2018</f>
        <v>2019</v>
      </c>
      <c r="N5" s="520">
        <f aca="true" t="shared" si="1" ref="N5:AF5">M5+1</f>
        <v>2020</v>
      </c>
      <c r="O5" s="520">
        <f t="shared" si="1"/>
        <v>2021</v>
      </c>
      <c r="P5" s="520">
        <f t="shared" si="1"/>
        <v>2022</v>
      </c>
      <c r="Q5" s="520">
        <f t="shared" si="1"/>
        <v>2023</v>
      </c>
      <c r="R5" s="520">
        <f t="shared" si="1"/>
        <v>2024</v>
      </c>
      <c r="S5" s="520">
        <f t="shared" si="1"/>
        <v>2025</v>
      </c>
      <c r="T5" s="520">
        <f t="shared" si="1"/>
        <v>2026</v>
      </c>
      <c r="U5" s="520">
        <f t="shared" si="1"/>
        <v>2027</v>
      </c>
      <c r="V5" s="521">
        <f t="shared" si="1"/>
        <v>2028</v>
      </c>
      <c r="W5" s="522">
        <f t="shared" si="1"/>
        <v>2029</v>
      </c>
      <c r="X5" s="520">
        <f t="shared" si="1"/>
        <v>2030</v>
      </c>
      <c r="Y5" s="520">
        <f t="shared" si="1"/>
        <v>2031</v>
      </c>
      <c r="Z5" s="520">
        <f t="shared" si="1"/>
        <v>2032</v>
      </c>
      <c r="AA5" s="520">
        <f t="shared" si="1"/>
        <v>2033</v>
      </c>
      <c r="AB5" s="520">
        <f t="shared" si="1"/>
        <v>2034</v>
      </c>
      <c r="AC5" s="520">
        <f t="shared" si="1"/>
        <v>2035</v>
      </c>
      <c r="AD5" s="520">
        <f t="shared" si="1"/>
        <v>2036</v>
      </c>
      <c r="AE5" s="520">
        <f t="shared" si="1"/>
        <v>2037</v>
      </c>
      <c r="AF5" s="521">
        <f t="shared" si="1"/>
        <v>2038</v>
      </c>
      <c r="AG5" s="551"/>
      <c r="AH5" s="551"/>
      <c r="AI5" s="551"/>
      <c r="AJ5" s="551"/>
      <c r="AK5" s="551"/>
      <c r="AL5" s="551"/>
      <c r="AM5" s="55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17.25" customHeight="1">
      <c r="A6" s="89"/>
      <c r="B6" s="1432" t="s">
        <v>83</v>
      </c>
      <c r="C6" s="1435" t="s">
        <v>381</v>
      </c>
      <c r="D6" s="1439"/>
      <c r="E6" s="1441"/>
      <c r="F6" s="1444"/>
      <c r="G6" s="1441"/>
      <c r="H6" s="1408"/>
      <c r="I6" s="1408"/>
      <c r="J6" s="707"/>
      <c r="K6" s="552"/>
      <c r="L6" s="1447"/>
      <c r="M6" s="656">
        <f>IF(OR($H$6=2,M5&lt;$J$6),0,IF(AND($H$6=1,$I$6=1,M5=$J$6),0,IF(AND($H$6=1,$I$6=2,M5=$J$6),$K$6,IF(OR(AND($H$6=1,$I$6=1,M5&gt;$J$6,M5&lt;=($J$6+$J$8+1)),AND($H$6=1,$I$6=2,M5&gt;$J$6,M5&lt;=($J$6+$J$8))),$K$6,IF(OR(AND($H$6=1,$I$6=1,M5=($J$6+$J$8+2)),AND($H$6=1,$I$6=2,M5=($J$6+$J$8+1))),$K$6-$K$7,IF(AND($H$6=1,$I$6=1,M5&gt;($J$6+$J$8+2),M5&lt;=($J$6+$J$7+1)),$K$6-$K$7-$K$8*(M5-$J$6-$J$8-2),IF(AND($H$6=1,$I$6=2,M5&gt;($J$6+$J$8+1),M5&lt;=($J$6+$J$7)),$K$6-$K$7-$K$8*(M5-$J$6-$J$8-1),0)))))))</f>
        <v>0</v>
      </c>
      <c r="N6" s="657">
        <f aca="true" t="shared" si="2" ref="N6:AF6">IF(OR($H$6=2,N5&lt;$J$6),0,IF(AND($H$6=1,$I$6=1,N5=$J$6),0,IF(AND($H$6=1,$I$6=2,N5=$J$6),$K$6,IF(OR(AND($H$6=1,$I$6=1,N5&gt;$J$6,N5&lt;=($J$6+$J$8+1)),AND($H$6=1,$I$6=2,N5&gt;$J$6,N5&lt;=($J$6+$J$8))),$K$6,IF(OR(AND($H$6=1,$I$6=1,N5=($J$6+$J$8+2)),AND($H$6=1,$I$6=2,N5=($J$6+$J$8+1))),$K$6-$K$7,IF(AND($H$6=1,$I$6=1,N5&gt;($J$6+$J$8+2),N5&lt;=($J$6+$J$7+1)),$K$6-$K$7-$K$8*(N5-$J$6-$J$8-2),IF(AND($H$6=1,$I$6=2,N5&gt;($J$6+$J$8+1),N5&lt;=($J$6+$J$7)),$K$6-$K$7-$K$8*(N5-$J$6-$J$8-1),0)))))))</f>
        <v>0</v>
      </c>
      <c r="O6" s="657">
        <f t="shared" si="2"/>
        <v>0</v>
      </c>
      <c r="P6" s="657">
        <f t="shared" si="2"/>
        <v>0</v>
      </c>
      <c r="Q6" s="657">
        <f t="shared" si="2"/>
        <v>0</v>
      </c>
      <c r="R6" s="657">
        <f t="shared" si="2"/>
        <v>0</v>
      </c>
      <c r="S6" s="657">
        <f t="shared" si="2"/>
        <v>0</v>
      </c>
      <c r="T6" s="657">
        <f t="shared" si="2"/>
        <v>0</v>
      </c>
      <c r="U6" s="657">
        <f t="shared" si="2"/>
        <v>0</v>
      </c>
      <c r="V6" s="658">
        <f t="shared" si="2"/>
        <v>0</v>
      </c>
      <c r="W6" s="659">
        <f t="shared" si="2"/>
        <v>0</v>
      </c>
      <c r="X6" s="657">
        <f t="shared" si="2"/>
        <v>0</v>
      </c>
      <c r="Y6" s="657">
        <f t="shared" si="2"/>
        <v>0</v>
      </c>
      <c r="Z6" s="657">
        <f t="shared" si="2"/>
        <v>0</v>
      </c>
      <c r="AA6" s="657">
        <f t="shared" si="2"/>
        <v>0</v>
      </c>
      <c r="AB6" s="657">
        <f t="shared" si="2"/>
        <v>0</v>
      </c>
      <c r="AC6" s="657">
        <f t="shared" si="2"/>
        <v>0</v>
      </c>
      <c r="AD6" s="657">
        <f t="shared" si="2"/>
        <v>0</v>
      </c>
      <c r="AE6" s="657">
        <f t="shared" si="2"/>
        <v>0</v>
      </c>
      <c r="AF6" s="660">
        <f t="shared" si="2"/>
        <v>0</v>
      </c>
      <c r="AG6" s="553"/>
      <c r="AH6" s="553"/>
      <c r="AI6" s="553"/>
      <c r="AJ6" s="553"/>
      <c r="AK6" s="553"/>
      <c r="AL6" s="553"/>
      <c r="AM6" s="553"/>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ht="17.25" customHeight="1">
      <c r="A7" s="89"/>
      <c r="B7" s="1433"/>
      <c r="C7" s="1436"/>
      <c r="D7" s="1440"/>
      <c r="E7" s="1442"/>
      <c r="F7" s="1445"/>
      <c r="G7" s="1442"/>
      <c r="H7" s="1409"/>
      <c r="I7" s="1409"/>
      <c r="J7" s="772"/>
      <c r="K7" s="555">
        <f>IF(J7="","",IF(OR(H6&lt;1,H6&gt;2),"支払ｴﾗ-(1or2)",IF(OR(I6&lt;1,I6&gt;2),"償還ｴﾗ-(1or2)",IF(H6=1,K6-(J7-J8-1)*K8,"元利均等年賦払"))))</f>
      </c>
      <c r="L7" s="1428"/>
      <c r="M7" s="661">
        <f>IF(OR((M5&lt;$J$6+$J$8),AND($H$6=1,$I$6=1,M5=$J$6+$J$8),AND($H$6=2,$I$6=1,M5=$J$6+$J$8)),0,IF(OR(AND($H$6=1,$I$6=2,M5=$J$6+$J$8),AND($H$6=1,$I$6=1,M5=$J$6+$J$8+1)),$K$7,IF(OR(AND($H$6=2,$I$6=2,M5=$J$6+$J$8),AND($H$6=2,$I$6=1,M5=$J$6+$J$8+1)),ABS(PPMT($L$6,1,$J$7-$J$8,$K$6)),IF(OR(AND($H$6=1,$I$6=2,M5&lt;$J$6+$J$7,M5&gt;$J$6+$J$8),AND($H$6=1,$I$6=1,M5&lt;=$J$6+$J$7,M5&gt;$J$6+$J$8+1)),$K$8,IF(AND($H$6=2,$I$6=2,M5&lt;$J$6+$J$7,M5&gt;$J$6+$J$8),ABS(PPMT($L$6,M5-$J$6-$J$8+1,$J$7-$J$8,$K$6)),IF(AND($H$6=2,$I$6=1,M5&lt;=$J$6+$J$7,M5&gt;$J$6+$J$8+1),ABS(PPMT($L$6,M5-$J$6-$J$8,$J$7-$J$8,$K$6)),0))))))</f>
        <v>0</v>
      </c>
      <c r="N7" s="662">
        <f aca="true" t="shared" si="3" ref="N7:AF7">IF(OR((N5&lt;$J$6+$J$8),AND($H$6=1,$I$6=1,N5=$J$6+$J$8),AND($H$6=2,$I$6=1,N5=$J$6+$J$8)),0,IF(OR(AND($H$6=1,$I$6=2,N5=$J$6+$J$8),AND($H$6=1,$I$6=1,N5=$J$6+$J$8+1)),$K$7,IF(OR(AND($H$6=2,$I$6=2,N5=$J$6+$J$8),AND($H$6=2,$I$6=1,N5=$J$6+$J$8+1)),ABS(PPMT($L$6,1,$J$7-$J$8,$K$6)),IF(OR(AND($H$6=1,$I$6=2,N5&lt;$J$6+$J$7,N5&gt;$J$6+$J$8),AND($H$6=1,$I$6=1,N5&lt;=$J$6+$J$7,N5&gt;$J$6+$J$8+1)),$K$8,IF(AND($H$6=2,$I$6=2,N5&lt;$J$6+$J$7,N5&gt;$J$6+$J$8),ABS(PPMT($L$6,N5-$J$6-$J$8+1,$J$7-$J$8,$K$6)),IF(AND($H$6=2,$I$6=1,N5&lt;=$J$6+$J$7,N5&gt;$J$6+$J$8+1),ABS(PPMT($L$6,N5-$J$6-$J$8,$J$7-$J$8,$K$6)),0))))))</f>
        <v>0</v>
      </c>
      <c r="O7" s="662">
        <f t="shared" si="3"/>
        <v>0</v>
      </c>
      <c r="P7" s="662">
        <f t="shared" si="3"/>
        <v>0</v>
      </c>
      <c r="Q7" s="662">
        <f t="shared" si="3"/>
        <v>0</v>
      </c>
      <c r="R7" s="662">
        <f t="shared" si="3"/>
        <v>0</v>
      </c>
      <c r="S7" s="662">
        <f t="shared" si="3"/>
        <v>0</v>
      </c>
      <c r="T7" s="662">
        <f t="shared" si="3"/>
        <v>0</v>
      </c>
      <c r="U7" s="662">
        <f t="shared" si="3"/>
        <v>0</v>
      </c>
      <c r="V7" s="663">
        <f t="shared" si="3"/>
        <v>0</v>
      </c>
      <c r="W7" s="664">
        <f t="shared" si="3"/>
        <v>0</v>
      </c>
      <c r="X7" s="662">
        <f t="shared" si="3"/>
        <v>0</v>
      </c>
      <c r="Y7" s="662">
        <f t="shared" si="3"/>
        <v>0</v>
      </c>
      <c r="Z7" s="662">
        <f t="shared" si="3"/>
        <v>0</v>
      </c>
      <c r="AA7" s="662">
        <f t="shared" si="3"/>
        <v>0</v>
      </c>
      <c r="AB7" s="662">
        <f t="shared" si="3"/>
        <v>0</v>
      </c>
      <c r="AC7" s="662">
        <f t="shared" si="3"/>
        <v>0</v>
      </c>
      <c r="AD7" s="662">
        <f t="shared" si="3"/>
        <v>0</v>
      </c>
      <c r="AE7" s="662">
        <f t="shared" si="3"/>
        <v>0</v>
      </c>
      <c r="AF7" s="665">
        <f t="shared" si="3"/>
        <v>0</v>
      </c>
      <c r="AG7" s="559">
        <f>SUM(M7:AF7)</f>
        <v>0</v>
      </c>
      <c r="AH7" s="560"/>
      <c r="AI7" s="560"/>
      <c r="AJ7" s="560"/>
      <c r="AK7" s="560"/>
      <c r="AL7" s="560"/>
      <c r="AM7" s="560"/>
      <c r="AN7" s="561"/>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17.25" customHeight="1">
      <c r="A8" s="89"/>
      <c r="B8" s="1433"/>
      <c r="C8" s="1436"/>
      <c r="D8" s="1440"/>
      <c r="E8" s="1443"/>
      <c r="F8" s="1445"/>
      <c r="G8" s="1443"/>
      <c r="H8" s="1410"/>
      <c r="I8" s="1410"/>
      <c r="J8" s="773"/>
      <c r="K8" s="563">
        <f>IF(J8="","",IF(J8&gt;=J7,"据置は償還の内数で!!",IF(OR(H6&lt;1,H6&gt;2,I6&lt;1,I6&gt;2),"〃",IF(H6=1,ROUNDDOWN((K6/(J7-J8)),-3),"〃"))))</f>
      </c>
      <c r="L8" s="1448"/>
      <c r="M8" s="666">
        <f>TRUNC(IF($H$6=1,M6*$L$6,IF(AND($H$6=2,$I$6=1,$J$6+$J$8&lt;M5,$J$6+$J$7&gt;=M5),ABS(IPMT($L$6,M5-$J$6-$J$8,$J$7-$J$8,$K$6)),IF(AND($H$6=2,$I$6=2,$J$6+$J$8&lt;=M5,$J$6+$J$7&gt;M5),ABS(IPMT($L$6,M5-$J$6-$J$8+1,$J$7-$J$8,$K$6)),IF(AND($H$6=2,$I$6=1,$J$6&lt;M5,$J$6+$J$8&gt;=M5),ABS(IPMT($L$6,1,$J$7-$J$8,$K$6)),IF(AND($H$6=2,$I$6=2,$J$6&lt;=M5,$J$6+$J$8&gt;M5),ABS(IPMT($L$6,1,$J$7-$J$8,$K$6)),0))))))</f>
        <v>0</v>
      </c>
      <c r="N8" s="667">
        <f aca="true" t="shared" si="4" ref="N8:AF8">TRUNC(IF($H$6=1,N6*$L$6,IF(AND($H$6=2,$I$6=1,$J$6+$J$8&lt;N5,$J$6+$J$7&gt;=N5),ABS(IPMT($L$6,N5-$J$6-$J$8,$J$7-$J$8,$K$6)),IF(AND($H$6=2,$I$6=2,$J$6+$J$8&lt;=N5,$J$6+$J$7&gt;N5),ABS(IPMT($L$6,N5-$J$6-$J$8+1,$J$7-$J$8,$K$6)),IF(AND($H$6=2,$I$6=1,$J$6&lt;N5,$J$6+$J$8&gt;=N5),ABS(IPMT($L$6,1,$J$7-$J$8,$K$6)),IF(AND($H$6=2,$I$6=2,$J$6&lt;=N5,$J$6+$J$8&gt;N5),ABS(IPMT($L$6,1,$J$7-$J$8,$K$6)),0))))))</f>
        <v>0</v>
      </c>
      <c r="O8" s="667">
        <f t="shared" si="4"/>
        <v>0</v>
      </c>
      <c r="P8" s="667">
        <f t="shared" si="4"/>
        <v>0</v>
      </c>
      <c r="Q8" s="667">
        <f t="shared" si="4"/>
        <v>0</v>
      </c>
      <c r="R8" s="667">
        <f t="shared" si="4"/>
        <v>0</v>
      </c>
      <c r="S8" s="667">
        <f t="shared" si="4"/>
        <v>0</v>
      </c>
      <c r="T8" s="667">
        <f t="shared" si="4"/>
        <v>0</v>
      </c>
      <c r="U8" s="667">
        <f t="shared" si="4"/>
        <v>0</v>
      </c>
      <c r="V8" s="668">
        <f t="shared" si="4"/>
        <v>0</v>
      </c>
      <c r="W8" s="669">
        <f t="shared" si="4"/>
        <v>0</v>
      </c>
      <c r="X8" s="667">
        <f t="shared" si="4"/>
        <v>0</v>
      </c>
      <c r="Y8" s="667">
        <f t="shared" si="4"/>
        <v>0</v>
      </c>
      <c r="Z8" s="667">
        <f t="shared" si="4"/>
        <v>0</v>
      </c>
      <c r="AA8" s="667">
        <f t="shared" si="4"/>
        <v>0</v>
      </c>
      <c r="AB8" s="667">
        <f t="shared" si="4"/>
        <v>0</v>
      </c>
      <c r="AC8" s="667">
        <f t="shared" si="4"/>
        <v>0</v>
      </c>
      <c r="AD8" s="667">
        <f t="shared" si="4"/>
        <v>0</v>
      </c>
      <c r="AE8" s="667">
        <f t="shared" si="4"/>
        <v>0</v>
      </c>
      <c r="AF8" s="670">
        <f t="shared" si="4"/>
        <v>0</v>
      </c>
      <c r="AG8" s="559">
        <f>SUM(M8:AF8)</f>
        <v>0</v>
      </c>
      <c r="AH8" s="553"/>
      <c r="AI8" s="553"/>
      <c r="AJ8" s="553"/>
      <c r="AK8" s="553"/>
      <c r="AL8" s="553"/>
      <c r="AM8" s="553"/>
      <c r="AN8" s="561"/>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ht="17.25" customHeight="1">
      <c r="A9" s="89"/>
      <c r="B9" s="1433"/>
      <c r="C9" s="1436"/>
      <c r="D9" s="1439"/>
      <c r="E9" s="1441"/>
      <c r="F9" s="1444"/>
      <c r="G9" s="1441"/>
      <c r="H9" s="1408"/>
      <c r="I9" s="1408"/>
      <c r="J9" s="707"/>
      <c r="K9" s="568"/>
      <c r="L9" s="1428"/>
      <c r="M9" s="671">
        <f>IF(OR($H$9=2,M5&lt;$J$9),0,IF(AND($H$9=1,$I$9=1,M5=$J$9),0,IF(AND($H$9=1,$I$9=2,M5=$J$9),$K$9,IF(OR(AND($H$9=1,$I$9=1,M5&gt;$J$9,M5&lt;=($J$9+$J$11+1)),AND($H$9=1,$I$9=2,M5&gt;$J$9,M5&lt;=($J$9+$J$11))),$K$9,IF(OR(AND($H$9=1,$I$9=1,M5=($J$9+$J$11+2)),AND($H$9=1,$I$9=2,M5=($J$9+$J$11+1))),$K$9-$K$10,IF(AND($H$9=1,$I$9=1,M5&gt;($J$9+$J$11+2),M5&lt;=($J$9+$J$10+1)),$K$9-$K$10-$K$11*(M5-$J$9-$J$11-2),IF(AND($H$9=1,$I$9=2,M5&gt;($J$9+$J$11+1),M5&lt;=($J$9+$J$10)),$K$9-$K$10-$K$11*(M5-$J$9-$J$11-1),0)))))))</f>
        <v>0</v>
      </c>
      <c r="N9" s="672">
        <f aca="true" t="shared" si="5" ref="N9:AF9">IF(OR($H$9=2,N5&lt;$J$9),0,IF(AND($H$9=1,$I$9=1,N5=$J$9),0,IF(AND($H$9=1,$I$9=2,N5=$J$9),$K$9,IF(OR(AND($H$9=1,$I$9=1,N5&gt;$J$9,N5&lt;=($J$9+$J$11+1)),AND($H$9=1,$I$9=2,N5&gt;$J$9,N5&lt;=($J$9+$J$11))),$K$9,IF(OR(AND($H$9=1,$I$9=1,N5=($J$9+$J$11+2)),AND($H$9=1,$I$9=2,N5=($J$9+$J$11+1))),$K$9-$K$10,IF(AND($H$9=1,$I$9=1,N5&gt;($J$9+$J$11+2),N5&lt;=($J$9+$J$10+1)),$K$9-$K$10-$K$11*(N5-$J$9-$J$11-2),IF(AND($H$9=1,$I$9=2,N5&gt;($J$9+$J$11+1),N5&lt;=($J$9+$J$10)),$K$9-$K$10-$K$11*(N5-$J$9-$J$11-1),0)))))))</f>
        <v>0</v>
      </c>
      <c r="O9" s="672">
        <f t="shared" si="5"/>
        <v>0</v>
      </c>
      <c r="P9" s="672">
        <f t="shared" si="5"/>
        <v>0</v>
      </c>
      <c r="Q9" s="672">
        <f t="shared" si="5"/>
        <v>0</v>
      </c>
      <c r="R9" s="672">
        <f t="shared" si="5"/>
        <v>0</v>
      </c>
      <c r="S9" s="672">
        <f t="shared" si="5"/>
        <v>0</v>
      </c>
      <c r="T9" s="672">
        <f t="shared" si="5"/>
        <v>0</v>
      </c>
      <c r="U9" s="672">
        <f t="shared" si="5"/>
        <v>0</v>
      </c>
      <c r="V9" s="673">
        <f t="shared" si="5"/>
        <v>0</v>
      </c>
      <c r="W9" s="674">
        <f t="shared" si="5"/>
        <v>0</v>
      </c>
      <c r="X9" s="672">
        <f t="shared" si="5"/>
        <v>0</v>
      </c>
      <c r="Y9" s="672">
        <f t="shared" si="5"/>
        <v>0</v>
      </c>
      <c r="Z9" s="672">
        <f t="shared" si="5"/>
        <v>0</v>
      </c>
      <c r="AA9" s="672">
        <f t="shared" si="5"/>
        <v>0</v>
      </c>
      <c r="AB9" s="672">
        <f t="shared" si="5"/>
        <v>0</v>
      </c>
      <c r="AC9" s="672">
        <f t="shared" si="5"/>
        <v>0</v>
      </c>
      <c r="AD9" s="672">
        <f t="shared" si="5"/>
        <v>0</v>
      </c>
      <c r="AE9" s="672">
        <f t="shared" si="5"/>
        <v>0</v>
      </c>
      <c r="AF9" s="675">
        <f t="shared" si="5"/>
        <v>0</v>
      </c>
      <c r="AG9" s="559"/>
      <c r="AH9" s="553"/>
      <c r="AI9" s="553"/>
      <c r="AJ9" s="2"/>
      <c r="AK9" s="570"/>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ht="17.25" customHeight="1">
      <c r="A10" s="89"/>
      <c r="B10" s="1433"/>
      <c r="C10" s="1436"/>
      <c r="D10" s="1440"/>
      <c r="E10" s="1442"/>
      <c r="F10" s="1445"/>
      <c r="G10" s="1442"/>
      <c r="H10" s="1409"/>
      <c r="I10" s="1409"/>
      <c r="J10" s="571"/>
      <c r="K10" s="555">
        <f>IF(J10="","",IF(OR(H9&lt;1,H9&gt;2),"支払ｴﾗ-(1or2)",IF(OR(I9&lt;1,I9&gt;2),"償還ｴﾗ-(1or2)",IF(H9=1,K9-(J10-J11-1)*K11,"元利均等年賦払"))))</f>
      </c>
      <c r="L10" s="1428"/>
      <c r="M10" s="661">
        <f>IF(OR((M5&lt;$J$9+$J$11),AND($H$9=1,$I$9=1,M5=$J$9+$J$11),AND($H$9=2,$I$9=1,M5=$J$9+$J$11)),0,IF(OR(AND($H$9=1,$I$9=2,M5=$J$9+$J$11),AND($H$9=1,$I$9=1,M5=$J$9+$J$11+1)),$K$10,IF(OR(AND($H$9=2,$I$9=2,M5=$J$9+$J$11),AND($H$9=2,$I$9=1,M5=$J$9+$J$11+1)),ABS(PPMT($L$9,1,$J$10-$J$11,$K$9)),IF(OR(AND($H$9=1,$I$9=2,M5&lt;$J$9+$J$10,M5&gt;$J$9+$J$11),AND($H$9=1,$I$9=1,M5&lt;=$J$9+$J$10,M5&gt;$J$9+$J$11+1)),$K$11,IF(AND($H$9=2,$I$9=2,M5&lt;$J$9+$J$10,M5&gt;$J$9+$J$11),ABS(PPMT($L$9,M5-$J$9-$J$11+1,$J$10-$J$11,$K$9)),IF(AND($H$9=2,$I$9=1,M5&lt;=$J$9+$J$10,M5&gt;$J$9+$J$11+1),ABS(PPMT($L$9,M5-$J$9-$J$11,$J$10-$J$11,$K$9)),0))))))</f>
        <v>0</v>
      </c>
      <c r="N10" s="662">
        <f aca="true" t="shared" si="6" ref="N10:AF10">IF(OR((N5&lt;$J$9+$J$11),AND($H$9=1,$I$9=1,N5=$J$9+$J$11),AND($H$9=2,$I$9=1,N5=$J$9+$J$11)),0,IF(OR(AND($H$9=1,$I$9=2,N5=$J$9+$J$11),AND($H$9=1,$I$9=1,N5=$J$9+$J$11+1)),$K$10,IF(OR(AND($H$9=2,$I$9=2,N5=$J$9+$J$11),AND($H$9=2,$I$9=1,N5=$J$9+$J$11+1)),ABS(PPMT($L$9,1,$J$10-$J$11,$K$9)),IF(OR(AND($H$9=1,$I$9=2,N5&lt;$J$9+$J$10,N5&gt;$J$9+$J$11),AND($H$9=1,$I$9=1,N5&lt;=$J$9+$J$10,N5&gt;$J$9+$J$11+1)),$K$11,IF(AND($H$9=2,$I$9=2,N5&lt;$J$9+$J$10,N5&gt;$J$9+$J$11),ABS(PPMT($L$9,N5-$J$9-$J$11+1,$J$10-$J$11,$K$9)),IF(AND($H$9=2,$I$9=1,N5&lt;=$J$9+$J$10,N5&gt;$J$9+$J$11+1),ABS(PPMT($L$9,N5-$J$9-$J$11,$J$10-$J$11,$K$9)),0))))))</f>
        <v>0</v>
      </c>
      <c r="O10" s="662">
        <f t="shared" si="6"/>
        <v>0</v>
      </c>
      <c r="P10" s="662">
        <f t="shared" si="6"/>
        <v>0</v>
      </c>
      <c r="Q10" s="662">
        <f t="shared" si="6"/>
        <v>0</v>
      </c>
      <c r="R10" s="662">
        <f t="shared" si="6"/>
        <v>0</v>
      </c>
      <c r="S10" s="662">
        <f t="shared" si="6"/>
        <v>0</v>
      </c>
      <c r="T10" s="662">
        <f t="shared" si="6"/>
        <v>0</v>
      </c>
      <c r="U10" s="662">
        <f t="shared" si="6"/>
        <v>0</v>
      </c>
      <c r="V10" s="663">
        <f t="shared" si="6"/>
        <v>0</v>
      </c>
      <c r="W10" s="664">
        <f t="shared" si="6"/>
        <v>0</v>
      </c>
      <c r="X10" s="662">
        <f t="shared" si="6"/>
        <v>0</v>
      </c>
      <c r="Y10" s="662">
        <f t="shared" si="6"/>
        <v>0</v>
      </c>
      <c r="Z10" s="662">
        <f t="shared" si="6"/>
        <v>0</v>
      </c>
      <c r="AA10" s="662">
        <f t="shared" si="6"/>
        <v>0</v>
      </c>
      <c r="AB10" s="662">
        <f t="shared" si="6"/>
        <v>0</v>
      </c>
      <c r="AC10" s="662">
        <f t="shared" si="6"/>
        <v>0</v>
      </c>
      <c r="AD10" s="662">
        <f t="shared" si="6"/>
        <v>0</v>
      </c>
      <c r="AE10" s="662">
        <f t="shared" si="6"/>
        <v>0</v>
      </c>
      <c r="AF10" s="665">
        <f t="shared" si="6"/>
        <v>0</v>
      </c>
      <c r="AG10" s="559">
        <f>SUM(M10:AF10)</f>
        <v>0</v>
      </c>
      <c r="AH10" s="560"/>
      <c r="AI10" s="560"/>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7.25" customHeight="1">
      <c r="A11" s="89"/>
      <c r="B11" s="1433"/>
      <c r="C11" s="1436"/>
      <c r="D11" s="1440"/>
      <c r="E11" s="1443"/>
      <c r="F11" s="1445"/>
      <c r="G11" s="1443"/>
      <c r="H11" s="1410"/>
      <c r="I11" s="1410"/>
      <c r="J11" s="562"/>
      <c r="K11" s="708">
        <f>IF(J11="","",IF(J11&gt;=J10,"据置は償還の内数で!!",IF(OR(H9&lt;1,H9&gt;2,I9&lt;1,I9&gt;2),"〃",IF(H9=1,ROUNDDOWN((K9/(J10-J11)),-3),"〃"))))</f>
      </c>
      <c r="L11" s="1428"/>
      <c r="M11" s="564">
        <f>TRUNC(IF($H$9=1,M9*$L$9,IF(AND($H$9=2,$I$9=1,$J$9+$J$11&lt;M5,$J$9+$J$10&gt;=M5),ABS(IPMT($L$9,M5-$J$9-$J$11,$J$10-$J$11,$K$9)),IF(AND($H$9=2,$I$9=2,$J$9+$J$11&lt;=M5,$J$9+$J$10&gt;M5),ABS(IPMT($L$9,M5-$J$9-$J$11+1,$J$10-$J$11,$K$9)),IF(AND($H$9=2,$I$9=1,$J$9&lt;M5,$J$9+$J$11&gt;=M5),ABS(IPMT($L$9,1,$J$10-$J$11,$K$9)),IF(AND($H$9=2,$I$9=2,$J$9&lt;=M5,$J$9+$J$11&gt;M5),ABS(IPMT($L$9,1,$J$10-$J$11,$K$9)),0))))))</f>
        <v>0</v>
      </c>
      <c r="N11" s="565">
        <f aca="true" t="shared" si="7" ref="N11:AF11">TRUNC(IF($H$9=1,N9*$L$9,IF(AND($H$9=2,$I$9=1,$J$9+$J$11&lt;N5,$J$9+$J$10&gt;=N5),ABS(IPMT($L$9,N5-$J$9-$J$11,$J$10-$J$11,$K$9)),IF(AND($H$9=2,$I$9=2,$J$9+$J$11&lt;=N5,$J$9+$J$10&gt;N5),ABS(IPMT($L$9,N5-$J$9-$J$11+1,$J$10-$J$11,$K$9)),IF(AND($H$9=2,$I$9=1,$J$9&lt;N5,$J$9+$J$11&gt;=N5),ABS(IPMT($L$9,1,$J$10-$J$11,$K$9)),IF(AND($H$9=2,$I$9=2,$J$9&lt;=N5,$J$9+$J$11&gt;N5),ABS(IPMT($L$9,1,$J$10-$J$11,$K$9)),0))))))</f>
        <v>0</v>
      </c>
      <c r="O11" s="565">
        <f t="shared" si="7"/>
        <v>0</v>
      </c>
      <c r="P11" s="565">
        <f t="shared" si="7"/>
        <v>0</v>
      </c>
      <c r="Q11" s="565">
        <f t="shared" si="7"/>
        <v>0</v>
      </c>
      <c r="R11" s="565">
        <f t="shared" si="7"/>
        <v>0</v>
      </c>
      <c r="S11" s="565">
        <f t="shared" si="7"/>
        <v>0</v>
      </c>
      <c r="T11" s="565">
        <f t="shared" si="7"/>
        <v>0</v>
      </c>
      <c r="U11" s="565">
        <f t="shared" si="7"/>
        <v>0</v>
      </c>
      <c r="V11" s="566">
        <f t="shared" si="7"/>
        <v>0</v>
      </c>
      <c r="W11" s="567">
        <f t="shared" si="7"/>
        <v>0</v>
      </c>
      <c r="X11" s="565">
        <f t="shared" si="7"/>
        <v>0</v>
      </c>
      <c r="Y11" s="565">
        <f t="shared" si="7"/>
        <v>0</v>
      </c>
      <c r="Z11" s="565">
        <f t="shared" si="7"/>
        <v>0</v>
      </c>
      <c r="AA11" s="565">
        <f t="shared" si="7"/>
        <v>0</v>
      </c>
      <c r="AB11" s="565">
        <f t="shared" si="7"/>
        <v>0</v>
      </c>
      <c r="AC11" s="565">
        <f t="shared" si="7"/>
        <v>0</v>
      </c>
      <c r="AD11" s="565">
        <f t="shared" si="7"/>
        <v>0</v>
      </c>
      <c r="AE11" s="565">
        <f t="shared" si="7"/>
        <v>0</v>
      </c>
      <c r="AF11" s="676">
        <f t="shared" si="7"/>
        <v>0</v>
      </c>
      <c r="AG11" s="559">
        <f>SUM(M11:AF11)</f>
        <v>0</v>
      </c>
      <c r="AH11" s="553"/>
      <c r="AI11" s="553"/>
      <c r="AJ11" s="57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ht="17.25" customHeight="1">
      <c r="A12" s="89"/>
      <c r="B12" s="1433"/>
      <c r="C12" s="1436"/>
      <c r="D12" s="1446"/>
      <c r="E12" s="1446"/>
      <c r="F12" s="1449"/>
      <c r="G12" s="1450"/>
      <c r="H12" s="1408"/>
      <c r="I12" s="1408"/>
      <c r="J12" s="532"/>
      <c r="K12" s="586"/>
      <c r="L12" s="1452"/>
      <c r="M12" s="677">
        <f>IF(OR($H$12=2,M5&lt;$J$12),0,IF(AND($H$12=1,$I$12=1,M5=$J$12),0,IF(AND($H$12=1,$I$12=2,M5=$J$12),$K$12,IF(OR(AND($H$12=1,$I$12=1,M5&gt;$J$12,M5&lt;=($J$12+$J$14+1)),AND($H$12=1,$I$12=2,M5&gt;$J$12,M5&lt;=($J$12+$J$14))),$K$12,IF(OR(AND($H$12=1,$I$12=1,M5=($J$12+$J$14+2)),AND($H$12=1,$I$12=2,M5=($J$12+$J$14+1))),$K$12-$K$13,IF(AND($H$12=1,$I$12=1,M5&gt;($J$12+$J$14+2),M5&lt;=($J$12+$J$13+1)),$K$12-$K$13-$K$14*(M5-$J$12-$J$14-2),IF(AND($H$12=1,$I$12=2,M5&gt;($J$12+$J$14+1),M5&lt;=($J$12+$J$13)),$K$12-$K$13-$K$14*(M5-$J$12-$J$14-1),0)))))))</f>
        <v>0</v>
      </c>
      <c r="N12" s="678">
        <f aca="true" t="shared" si="8" ref="N12:AF12">IF(OR($H$12=2,N5&lt;$J$12),0,IF(AND($H$12=1,$I$12=1,N5=$J$12),0,IF(AND($H$12=1,$I$12=2,N5=$J$12),$K$12,IF(OR(AND($H$12=1,$I$12=1,N5&gt;$J$12,N5&lt;=($J$12+$J$14+1)),AND($H$12=1,$I$12=2,N5&gt;$J$12,N5&lt;=($J$12+$J$14))),$K$12,IF(OR(AND($H$12=1,$I$12=1,N5=($J$12+$J$14+2)),AND($H$12=1,$I$12=2,N5=($J$12+$J$14+1))),$K$12-$K$13,IF(AND($H$12=1,$I$12=1,N5&gt;($J$12+$J$14+2),N5&lt;=($J$12+$J$13+1)),$K$12-$K$13-$K$14*(N5-$J$12-$J$14-2),IF(AND($H$12=1,$I$12=2,N5&gt;($J$12+$J$14+1),N5&lt;=($J$12+$J$13)),$K$12-$K$13-$K$14*(N5-$J$12-$J$14-1),0)))))))</f>
        <v>0</v>
      </c>
      <c r="O12" s="678">
        <f t="shared" si="8"/>
        <v>0</v>
      </c>
      <c r="P12" s="678">
        <f t="shared" si="8"/>
        <v>0</v>
      </c>
      <c r="Q12" s="678">
        <f t="shared" si="8"/>
        <v>0</v>
      </c>
      <c r="R12" s="678">
        <f t="shared" si="8"/>
        <v>0</v>
      </c>
      <c r="S12" s="678">
        <f t="shared" si="8"/>
        <v>0</v>
      </c>
      <c r="T12" s="678">
        <f t="shared" si="8"/>
        <v>0</v>
      </c>
      <c r="U12" s="678">
        <f t="shared" si="8"/>
        <v>0</v>
      </c>
      <c r="V12" s="679">
        <f t="shared" si="8"/>
        <v>0</v>
      </c>
      <c r="W12" s="680">
        <f t="shared" si="8"/>
        <v>0</v>
      </c>
      <c r="X12" s="678">
        <f t="shared" si="8"/>
        <v>0</v>
      </c>
      <c r="Y12" s="678">
        <f t="shared" si="8"/>
        <v>0</v>
      </c>
      <c r="Z12" s="678">
        <f t="shared" si="8"/>
        <v>0</v>
      </c>
      <c r="AA12" s="678">
        <f t="shared" si="8"/>
        <v>0</v>
      </c>
      <c r="AB12" s="678">
        <f t="shared" si="8"/>
        <v>0</v>
      </c>
      <c r="AC12" s="678">
        <f t="shared" si="8"/>
        <v>0</v>
      </c>
      <c r="AD12" s="678">
        <f t="shared" si="8"/>
        <v>0</v>
      </c>
      <c r="AE12" s="678">
        <f t="shared" si="8"/>
        <v>0</v>
      </c>
      <c r="AF12" s="681">
        <f t="shared" si="8"/>
        <v>0</v>
      </c>
      <c r="AG12" s="559"/>
      <c r="AH12" s="553"/>
      <c r="AI12" s="553"/>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ht="17.25" customHeight="1">
      <c r="A13" s="89"/>
      <c r="B13" s="1433"/>
      <c r="C13" s="1436"/>
      <c r="D13" s="1440"/>
      <c r="E13" s="1440"/>
      <c r="F13" s="1445"/>
      <c r="G13" s="1451"/>
      <c r="H13" s="1409"/>
      <c r="I13" s="1409"/>
      <c r="J13" s="554"/>
      <c r="K13" s="555">
        <f>IF(J13="","",IF(OR(H12&lt;1,H12&gt;2),"支払ｴﾗ-(1or2)",IF(OR(I12&lt;1,I12&gt;2),"償還ｴﾗ-(1or2)",IF(H12=1,K12-(J13-J14-1)*K14,"元利均等年賦払"))))</f>
      </c>
      <c r="L13" s="1428"/>
      <c r="M13" s="661">
        <f>IF(OR((M5&lt;$J$12+$J$14),AND($H$12=1,$I$12=1,M5=$J$12+$J$14),AND($H$12=2,$I$12=1,M5=$J$12+$J$14)),0,IF(OR(AND($H$12=1,$I$12=2,M5=$J$12+$J$14),AND($H$12=1,$I$12=1,M5=$J$12+$J$14+1)),$K$13,IF(OR(AND($H$12=2,$I$12=2,M5=$J$12+$J$14),AND($H$12=2,$I$12=1,M5=$J$12+$J$14+1)),ABS(PPMT($L$12,1,$J$13-$J$14,$K$12)),IF(OR(AND($H$12=1,$I$12=2,M5&lt;$J$12+$J$13,M5&gt;$J$12+$J$14),AND($H$12=1,$I$12=1,M5&lt;=$J$12+$J$13,M5&gt;$J$12+$J$14+1)),$K$14,IF(AND($H$12=2,$I$12=2,M5&lt;$J$12+$J$13,M5&gt;$J$12+$J$14),ABS(PPMT($L$12,M5-$J$12-$J$14+1,$J$13-$J$14,$K$12)),IF(AND($H$12=2,$I$12=1,M5&lt;=$J$12+$J$13,M5&gt;$J$12+$J$14+1),ABS(PPMT($L$12,M5-$J$12-$J$14,$J$13-$J$14,$K$12)),0))))))</f>
        <v>0</v>
      </c>
      <c r="N13" s="662">
        <f aca="true" t="shared" si="9" ref="N13:AF13">IF(OR((N5&lt;$J$12+$J$14),AND($H$12=1,$I$12=1,N5=$J$12+$J$14),AND($H$12=2,$I$12=1,N5=$J$12+$J$14)),0,IF(OR(AND($H$12=1,$I$12=2,N5=$J$12+$J$14),AND($H$12=1,$I$12=1,N5=$J$12+$J$14+1)),$K$13,IF(OR(AND($H$12=2,$I$12=2,N5=$J$12+$J$14),AND($H$12=2,$I$12=1,N5=$J$12+$J$14+1)),ABS(PPMT($L$12,1,$J$13-$J$14,$K$12)),IF(OR(AND($H$12=1,$I$12=2,N5&lt;$J$12+$J$13,N5&gt;$J$12+$J$14),AND($H$12=1,$I$12=1,N5&lt;=$J$12+$J$13,N5&gt;$J$12+$J$14+1)),$K$14,IF(AND($H$12=2,$I$12=2,N5&lt;$J$12+$J$13,N5&gt;$J$12+$J$14),ABS(PPMT($L$12,N5-$J$12-$J$14+1,$J$13-$J$14,$K$12)),IF(AND($H$12=2,$I$12=1,N5&lt;=$J$12+$J$13,N5&gt;$J$12+$J$14+1),ABS(PPMT($L$12,N5-$J$12-$J$14,$J$13-$J$14,$K$12)),0))))))</f>
        <v>0</v>
      </c>
      <c r="O13" s="662">
        <f t="shared" si="9"/>
        <v>0</v>
      </c>
      <c r="P13" s="662">
        <f t="shared" si="9"/>
        <v>0</v>
      </c>
      <c r="Q13" s="662">
        <f t="shared" si="9"/>
        <v>0</v>
      </c>
      <c r="R13" s="662">
        <f t="shared" si="9"/>
        <v>0</v>
      </c>
      <c r="S13" s="662">
        <f t="shared" si="9"/>
        <v>0</v>
      </c>
      <c r="T13" s="662">
        <f t="shared" si="9"/>
        <v>0</v>
      </c>
      <c r="U13" s="662">
        <f t="shared" si="9"/>
        <v>0</v>
      </c>
      <c r="V13" s="663">
        <f t="shared" si="9"/>
        <v>0</v>
      </c>
      <c r="W13" s="664">
        <f t="shared" si="9"/>
        <v>0</v>
      </c>
      <c r="X13" s="662">
        <f t="shared" si="9"/>
        <v>0</v>
      </c>
      <c r="Y13" s="662">
        <f t="shared" si="9"/>
        <v>0</v>
      </c>
      <c r="Z13" s="662">
        <f t="shared" si="9"/>
        <v>0</v>
      </c>
      <c r="AA13" s="662">
        <f t="shared" si="9"/>
        <v>0</v>
      </c>
      <c r="AB13" s="662">
        <f t="shared" si="9"/>
        <v>0</v>
      </c>
      <c r="AC13" s="662">
        <f t="shared" si="9"/>
        <v>0</v>
      </c>
      <c r="AD13" s="662">
        <f t="shared" si="9"/>
        <v>0</v>
      </c>
      <c r="AE13" s="662">
        <f t="shared" si="9"/>
        <v>0</v>
      </c>
      <c r="AF13" s="665">
        <f t="shared" si="9"/>
        <v>0</v>
      </c>
      <c r="AG13" s="559">
        <f>SUM(M13:AF13)</f>
        <v>0</v>
      </c>
      <c r="AH13" s="560"/>
      <c r="AI13" s="560"/>
      <c r="AJ13" s="2"/>
      <c r="AK13" s="574"/>
      <c r="AL13" s="574"/>
      <c r="AM13" s="574"/>
      <c r="AN13" s="574"/>
      <c r="AO13" s="574"/>
      <c r="AP13" s="574"/>
      <c r="AQ13" s="574"/>
      <c r="AR13" s="574"/>
      <c r="AS13" s="574"/>
      <c r="AT13" s="574"/>
      <c r="AU13" s="574"/>
      <c r="AV13" s="574"/>
      <c r="AW13" s="574"/>
      <c r="AX13" s="574"/>
      <c r="AY13" s="574"/>
      <c r="AZ13" s="574"/>
      <c r="BA13" s="574"/>
      <c r="BB13" s="575"/>
      <c r="BC13" s="2"/>
      <c r="BD13" s="2"/>
      <c r="BE13" s="2"/>
      <c r="BF13" s="2"/>
      <c r="BG13" s="2"/>
      <c r="BH13" s="2"/>
      <c r="BI13" s="2"/>
      <c r="BJ13" s="2"/>
      <c r="BK13" s="2"/>
      <c r="BL13" s="2"/>
      <c r="BM13" s="2"/>
      <c r="BN13" s="2"/>
      <c r="BO13" s="2"/>
      <c r="BP13" s="2"/>
    </row>
    <row r="14" spans="1:68" ht="17.25" customHeight="1">
      <c r="A14" s="89"/>
      <c r="B14" s="1433"/>
      <c r="C14" s="1436"/>
      <c r="D14" s="1440"/>
      <c r="E14" s="1440"/>
      <c r="F14" s="1445"/>
      <c r="G14" s="1451"/>
      <c r="H14" s="1410"/>
      <c r="I14" s="1410"/>
      <c r="J14" s="576"/>
      <c r="K14" s="563">
        <f>IF(J14="","",IF(J14&gt;=J13,"据置は償還の内数で!!",IF(OR(H12&lt;1,H12&gt;2,I12&lt;1,I12&gt;2),"〃",IF(H12=1,ROUNDDOWN((K12/(J13-J14)),-3),"〃"))))</f>
      </c>
      <c r="L14" s="1448"/>
      <c r="M14" s="666">
        <f>TRUNC(IF($H$12=1,M12*$L$12,IF(AND($H$12=2,$I$12=1,$J$12+$J$14&lt;M5,$J$12+$J$13&gt;=M5),ABS(IPMT($L$12,M5-$J$12-$J$14,$J$13-$J$14,$K$12)),IF(AND($H$12=2,$I$12=2,$J$12+$J$14&lt;=M5,$J$12+$J$13&gt;M5),ABS(IPMT($L$12,M5-$J$12-$J$14+1,$J$13-$J$14,$K$12)),IF(AND($H$12=2,$I$12=1,$J$12&lt;M5,$J$12+$J$14&gt;=M5),ABS(IPMT($L$12,1,$J$13-$J$14,$K$12)),IF(AND($H$12=2,$I$12=2,$J$12&lt;=M5,$J$12+$J$14&gt;M5),ABS(IPMT($L$12,1,$J$13-$J$14,$K$12)),0))))))</f>
        <v>0</v>
      </c>
      <c r="N14" s="667">
        <f aca="true" t="shared" si="10" ref="N14:AF14">TRUNC(IF($H$12=1,N12*$L$12,IF(AND($H$12=2,$I$12=1,$J$12+$J$14&lt;N5,$J$12+$J$13&gt;=N5),ABS(IPMT($L$12,N5-$J$12-$J$14,$J$13-$J$14,$K$12)),IF(AND($H$12=2,$I$12=2,$J$12+$J$14&lt;=N5,$J$12+$J$13&gt;N5),ABS(IPMT($L$12,N5-$J$12-$J$14+1,$J$13-$J$14,$K$12)),IF(AND($H$12=2,$I$12=1,$J$12&lt;N5,$J$12+$J$14&gt;=N5),ABS(IPMT($L$12,1,$J$13-$J$14,$K$12)),IF(AND($H$12=2,$I$12=2,$J$12&lt;=N5,$J$12+$J$14&gt;N5),ABS(IPMT($L$12,1,$J$13-$J$14,$K$12)),0))))))</f>
        <v>0</v>
      </c>
      <c r="O14" s="667">
        <f t="shared" si="10"/>
        <v>0</v>
      </c>
      <c r="P14" s="667">
        <f t="shared" si="10"/>
        <v>0</v>
      </c>
      <c r="Q14" s="667">
        <f t="shared" si="10"/>
        <v>0</v>
      </c>
      <c r="R14" s="667">
        <f t="shared" si="10"/>
        <v>0</v>
      </c>
      <c r="S14" s="667">
        <f t="shared" si="10"/>
        <v>0</v>
      </c>
      <c r="T14" s="667">
        <f t="shared" si="10"/>
        <v>0</v>
      </c>
      <c r="U14" s="667">
        <f t="shared" si="10"/>
        <v>0</v>
      </c>
      <c r="V14" s="668">
        <f t="shared" si="10"/>
        <v>0</v>
      </c>
      <c r="W14" s="669">
        <f t="shared" si="10"/>
        <v>0</v>
      </c>
      <c r="X14" s="667">
        <f t="shared" si="10"/>
        <v>0</v>
      </c>
      <c r="Y14" s="667">
        <f t="shared" si="10"/>
        <v>0</v>
      </c>
      <c r="Z14" s="667">
        <f t="shared" si="10"/>
        <v>0</v>
      </c>
      <c r="AA14" s="667">
        <f t="shared" si="10"/>
        <v>0</v>
      </c>
      <c r="AB14" s="667">
        <f t="shared" si="10"/>
        <v>0</v>
      </c>
      <c r="AC14" s="667">
        <f t="shared" si="10"/>
        <v>0</v>
      </c>
      <c r="AD14" s="667">
        <f t="shared" si="10"/>
        <v>0</v>
      </c>
      <c r="AE14" s="667">
        <f t="shared" si="10"/>
        <v>0</v>
      </c>
      <c r="AF14" s="670">
        <f t="shared" si="10"/>
        <v>0</v>
      </c>
      <c r="AG14" s="559">
        <f>SUM(M14:AF14)</f>
        <v>0</v>
      </c>
      <c r="AH14" s="553"/>
      <c r="AI14" s="553"/>
      <c r="AJ14" s="2"/>
      <c r="AK14" s="574"/>
      <c r="AL14" s="574"/>
      <c r="AM14" s="574"/>
      <c r="AN14" s="574"/>
      <c r="AO14" s="574"/>
      <c r="AP14" s="574"/>
      <c r="AQ14" s="574"/>
      <c r="AR14" s="574"/>
      <c r="AS14" s="574"/>
      <c r="AT14" s="574"/>
      <c r="AU14" s="574"/>
      <c r="AV14" s="574"/>
      <c r="AW14" s="574"/>
      <c r="AX14" s="574"/>
      <c r="AY14" s="574"/>
      <c r="AZ14" s="574"/>
      <c r="BA14" s="574"/>
      <c r="BB14" s="575"/>
      <c r="BC14" s="2"/>
      <c r="BD14" s="2"/>
      <c r="BE14" s="2"/>
      <c r="BF14" s="2"/>
      <c r="BG14" s="2"/>
      <c r="BH14" s="2"/>
      <c r="BI14" s="2"/>
      <c r="BJ14" s="2"/>
      <c r="BK14" s="2"/>
      <c r="BL14" s="2"/>
      <c r="BM14" s="2"/>
      <c r="BN14" s="2"/>
      <c r="BO14" s="2"/>
      <c r="BP14" s="2"/>
    </row>
    <row r="15" spans="1:68" ht="17.25" customHeight="1">
      <c r="A15" s="89"/>
      <c r="B15" s="1433"/>
      <c r="C15" s="1436"/>
      <c r="D15" s="1453"/>
      <c r="E15" s="1453"/>
      <c r="F15" s="1444"/>
      <c r="G15" s="1454"/>
      <c r="H15" s="1408"/>
      <c r="I15" s="1408"/>
      <c r="J15" s="532"/>
      <c r="K15" s="568"/>
      <c r="L15" s="1428"/>
      <c r="M15" s="671">
        <f>IF(OR($H$15=2,M5&lt;$J$15),0,IF(AND($H$15=1,$I$15=1,M5=$J$15),0,IF(AND($H$15=1,$I$15=2,M5=$J$15),$K$15,IF(OR(AND($H$15=1,$I$15=1,M5&gt;$J$15,M5&lt;=($J$15+$J$17+1)),AND($H$15=1,$I$15=2,M5&gt;$J$15,M5&lt;=($J$15+$J$17))),$K$15,IF(OR(AND($H$15=1,$I$15=1,M5=($J$15+$J$17+2)),AND($H$15=1,$I$15=2,M5=($J$15+$J$17+1))),$K$15-$K$16,IF(AND($H$15=1,$I$15=1,M5&gt;($J$15+$J$17+2),M5&lt;=($J$15+$J$16+1)),$K$15-$K$16-$K$17*(M5-$J$15-$J$17-2),IF(AND($H$15=1,$I$15=2,M5&gt;($J$15+$J$17+1),M5&lt;=($J$15+$J$16)),$K$15-$K$16-$K$17*(M5-$J$15-$J$17-1),0)))))))</f>
        <v>0</v>
      </c>
      <c r="N15" s="672">
        <f aca="true" t="shared" si="11" ref="N15:AF15">IF(OR($H$15=2,N5&lt;$J$15),0,IF(AND($H$15=1,$I$15=1,N5=$J$15),0,IF(AND($H$15=1,$I$15=2,N5=$J$15),$K$15,IF(OR(AND($H$15=1,$I$15=1,N5&gt;$J$15,N5&lt;=($J$15+$J$17+1)),AND($H$15=1,$I$15=2,N5&gt;$J$15,N5&lt;=($J$15+$J$17))),$K$15,IF(OR(AND($H$15=1,$I$15=1,N5=($J$15+$J$17+2)),AND($H$15=1,$I$15=2,N5=($J$15+$J$17+1))),$K$15-$K$16,IF(AND($H$15=1,$I$15=1,N5&gt;($J$15+$J$17+2),N5&lt;=($J$15+$J$16+1)),$K$15-$K$16-$K$17*(N5-$J$15-$J$17-2),IF(AND($H$15=1,$I$15=2,N5&gt;($J$15+$J$17+1),N5&lt;=($J$15+$J$16)),$K$15-$K$16-$K$17*(N5-$J$15-$J$17-1),0)))))))</f>
        <v>0</v>
      </c>
      <c r="O15" s="672">
        <f t="shared" si="11"/>
        <v>0</v>
      </c>
      <c r="P15" s="672">
        <f t="shared" si="11"/>
        <v>0</v>
      </c>
      <c r="Q15" s="672">
        <f t="shared" si="11"/>
        <v>0</v>
      </c>
      <c r="R15" s="672">
        <f t="shared" si="11"/>
        <v>0</v>
      </c>
      <c r="S15" s="672">
        <f t="shared" si="11"/>
        <v>0</v>
      </c>
      <c r="T15" s="672">
        <f t="shared" si="11"/>
        <v>0</v>
      </c>
      <c r="U15" s="672">
        <f t="shared" si="11"/>
        <v>0</v>
      </c>
      <c r="V15" s="673">
        <f t="shared" si="11"/>
        <v>0</v>
      </c>
      <c r="W15" s="674">
        <f t="shared" si="11"/>
        <v>0</v>
      </c>
      <c r="X15" s="672">
        <f t="shared" si="11"/>
        <v>0</v>
      </c>
      <c r="Y15" s="672">
        <f t="shared" si="11"/>
        <v>0</v>
      </c>
      <c r="Z15" s="672">
        <f t="shared" si="11"/>
        <v>0</v>
      </c>
      <c r="AA15" s="672">
        <f t="shared" si="11"/>
        <v>0</v>
      </c>
      <c r="AB15" s="672">
        <f t="shared" si="11"/>
        <v>0</v>
      </c>
      <c r="AC15" s="672">
        <f t="shared" si="11"/>
        <v>0</v>
      </c>
      <c r="AD15" s="672">
        <f t="shared" si="11"/>
        <v>0</v>
      </c>
      <c r="AE15" s="672">
        <f t="shared" si="11"/>
        <v>0</v>
      </c>
      <c r="AF15" s="675">
        <f t="shared" si="11"/>
        <v>0</v>
      </c>
      <c r="AG15" s="559"/>
      <c r="AH15" s="553"/>
      <c r="AI15" s="553"/>
      <c r="AJ15" s="2"/>
      <c r="AK15" s="574"/>
      <c r="AL15" s="574"/>
      <c r="AM15" s="574"/>
      <c r="AN15" s="574"/>
      <c r="AO15" s="574"/>
      <c r="AP15" s="574"/>
      <c r="AQ15" s="574"/>
      <c r="AR15" s="574"/>
      <c r="AS15" s="574"/>
      <c r="AT15" s="574"/>
      <c r="AU15" s="574"/>
      <c r="AV15" s="574"/>
      <c r="AW15" s="574"/>
      <c r="AX15" s="574"/>
      <c r="AY15" s="574"/>
      <c r="AZ15" s="574"/>
      <c r="BA15" s="574"/>
      <c r="BB15" s="575"/>
      <c r="BC15" s="2"/>
      <c r="BD15" s="2"/>
      <c r="BE15" s="2"/>
      <c r="BF15" s="2"/>
      <c r="BG15" s="2"/>
      <c r="BH15" s="2"/>
      <c r="BI15" s="2"/>
      <c r="BJ15" s="2"/>
      <c r="BK15" s="2"/>
      <c r="BL15" s="2"/>
      <c r="BM15" s="2"/>
      <c r="BN15" s="2"/>
      <c r="BO15" s="2"/>
      <c r="BP15" s="2"/>
    </row>
    <row r="16" spans="1:68" ht="17.25" customHeight="1">
      <c r="A16" s="89"/>
      <c r="B16" s="1433"/>
      <c r="C16" s="1436"/>
      <c r="D16" s="1440"/>
      <c r="E16" s="1440"/>
      <c r="F16" s="1445"/>
      <c r="G16" s="1451"/>
      <c r="H16" s="1409"/>
      <c r="I16" s="1409"/>
      <c r="J16" s="554"/>
      <c r="K16" s="555">
        <f>IF(J16="","",IF(OR(H15&lt;1,H15&gt;2),"支払ｴﾗ-(1or2)",IF(OR(I15&lt;1,I15&gt;2),"償還ｴﾗ-(1or2)",IF(H15=1,K15-(J16-J17-1)*K17,"元利均等年賦払"))))</f>
      </c>
      <c r="L16" s="1428"/>
      <c r="M16" s="661">
        <f>IF(OR((M5&lt;$J$15+$J$17),AND($H$15=1,$I$15=1,M5=$J$15+$J$17),AND($H$15=2,$I$15=1,M5=$J$15+$J$17)),0,IF(OR(AND($H$15=1,$I$15=2,M5=$J$15+$J$17),AND($H$15=1,$I$15=1,M5=$J$15+$J$17+1)),$K$16,IF(OR(AND($H$15=2,$I$15=2,M5=$J$15+$J$17),AND($H$15=2,$I$15=1,M5=$J$15+$J$17+1)),ABS(PPMT($L$15,1,$J$16-$J$17,$K$15)),IF(OR(AND($H$15=1,$I$15=2,M5&lt;$J$15+$J$16,M5&gt;$J$15+$J$17),AND($H$15=1,$I$15=1,M5&lt;=$J$15+$J$16,M5&gt;$J$15+$J$17+1)),$K$17,IF(AND($H$15=2,$I$15=2,M5&lt;$J$15+$J$16,M5&gt;$J$15+$J$17),ABS(PPMT($L$15,M5-$J$15-$J$17+1,$J$16-$J$17,$K$15)),IF(AND($H$15=2,$I$15=1,M5&lt;=$J$15+$J$16,M5&gt;$J$15+$J$17+1),ABS(PPMT($L$15,M5-$J$15-$J$17,$J$16-$J$17,$K$15)),0))))))</f>
        <v>0</v>
      </c>
      <c r="N16" s="662">
        <f aca="true" t="shared" si="12" ref="N16:AF16">IF(OR((N5&lt;$J$15+$J$17),AND($H$15=1,$I$15=1,N5=$J$15+$J$17),AND($H$15=2,$I$15=1,N5=$J$15+$J$17)),0,IF(OR(AND($H$15=1,$I$15=2,N5=$J$15+$J$17),AND($H$15=1,$I$15=1,N5=$J$15+$J$17+1)),$K$16,IF(OR(AND($H$15=2,$I$15=2,N5=$J$15+$J$17),AND($H$15=2,$I$15=1,N5=$J$15+$J$17+1)),ABS(PPMT($L$15,1,$J$16-$J$17,$K$15)),IF(OR(AND($H$15=1,$I$15=2,N5&lt;$J$15+$J$16,N5&gt;$J$15+$J$17),AND($H$15=1,$I$15=1,N5&lt;=$J$15+$J$16,N5&gt;$J$15+$J$17+1)),$K$17,IF(AND($H$15=2,$I$15=2,N5&lt;$J$15+$J$16,N5&gt;$J$15+$J$17),ABS(PPMT($L$15,N5-$J$15-$J$17+1,$J$16-$J$17,$K$15)),IF(AND($H$15=2,$I$15=1,N5&lt;=$J$15+$J$16,N5&gt;$J$15+$J$17+1),ABS(PPMT($L$15,N5-$J$15-$J$17,$J$16-$J$17,$K$15)),0))))))</f>
        <v>0</v>
      </c>
      <c r="O16" s="662">
        <f t="shared" si="12"/>
        <v>0</v>
      </c>
      <c r="P16" s="662">
        <f t="shared" si="12"/>
        <v>0</v>
      </c>
      <c r="Q16" s="662">
        <f t="shared" si="12"/>
        <v>0</v>
      </c>
      <c r="R16" s="662">
        <f t="shared" si="12"/>
        <v>0</v>
      </c>
      <c r="S16" s="662">
        <f t="shared" si="12"/>
        <v>0</v>
      </c>
      <c r="T16" s="662">
        <f t="shared" si="12"/>
        <v>0</v>
      </c>
      <c r="U16" s="662">
        <f t="shared" si="12"/>
        <v>0</v>
      </c>
      <c r="V16" s="663">
        <f t="shared" si="12"/>
        <v>0</v>
      </c>
      <c r="W16" s="664">
        <f t="shared" si="12"/>
        <v>0</v>
      </c>
      <c r="X16" s="662">
        <f t="shared" si="12"/>
        <v>0</v>
      </c>
      <c r="Y16" s="662">
        <f t="shared" si="12"/>
        <v>0</v>
      </c>
      <c r="Z16" s="662">
        <f t="shared" si="12"/>
        <v>0</v>
      </c>
      <c r="AA16" s="662">
        <f t="shared" si="12"/>
        <v>0</v>
      </c>
      <c r="AB16" s="662">
        <f t="shared" si="12"/>
        <v>0</v>
      </c>
      <c r="AC16" s="662">
        <f t="shared" si="12"/>
        <v>0</v>
      </c>
      <c r="AD16" s="662">
        <f t="shared" si="12"/>
        <v>0</v>
      </c>
      <c r="AE16" s="662">
        <f t="shared" si="12"/>
        <v>0</v>
      </c>
      <c r="AF16" s="665">
        <f t="shared" si="12"/>
        <v>0</v>
      </c>
      <c r="AG16" s="559">
        <f>SUM(M16:AF16)</f>
        <v>0</v>
      </c>
      <c r="AH16" s="560"/>
      <c r="AI16" s="560"/>
      <c r="AJ16" s="2"/>
      <c r="AK16" s="2"/>
      <c r="AL16" s="574"/>
      <c r="AM16" s="2"/>
      <c r="AN16" s="2"/>
      <c r="AO16" s="2"/>
      <c r="AP16" s="2"/>
      <c r="AQ16" s="2"/>
      <c r="AR16" s="2"/>
      <c r="AS16" s="2"/>
      <c r="AT16" s="2"/>
      <c r="AU16" s="2"/>
      <c r="AV16" s="2"/>
      <c r="AW16" s="2"/>
      <c r="AX16" s="2"/>
      <c r="AY16" s="2"/>
      <c r="AZ16" s="2"/>
      <c r="BA16" s="2"/>
      <c r="BB16" s="577"/>
      <c r="BC16" s="2"/>
      <c r="BD16" s="2"/>
      <c r="BE16" s="2"/>
      <c r="BF16" s="2"/>
      <c r="BG16" s="2"/>
      <c r="BH16" s="2"/>
      <c r="BI16" s="2"/>
      <c r="BJ16" s="2"/>
      <c r="BK16" s="2"/>
      <c r="BL16" s="2"/>
      <c r="BM16" s="2"/>
      <c r="BN16" s="2"/>
      <c r="BO16" s="2"/>
      <c r="BP16" s="2"/>
    </row>
    <row r="17" spans="1:68" ht="17.25" customHeight="1">
      <c r="A17" s="89"/>
      <c r="B17" s="1433"/>
      <c r="C17" s="1436"/>
      <c r="D17" s="1440"/>
      <c r="E17" s="1440"/>
      <c r="F17" s="1445"/>
      <c r="G17" s="1451"/>
      <c r="H17" s="1410"/>
      <c r="I17" s="1410"/>
      <c r="J17" s="576"/>
      <c r="K17" s="563">
        <f>IF(J17="","",IF(J17&gt;=J16,"据置は償還の内数で!!",IF(OR(H15&lt;1,H15&gt;2,I15&lt;1,I15&gt;2),"〃",IF(H15=1,ROUNDDOWN((K15/(J16-J17)),-3),"〃"))))</f>
      </c>
      <c r="L17" s="1428"/>
      <c r="M17" s="564">
        <f>TRUNC(IF($H$15=1,M15*$L$15,IF(AND($H$15=2,$I$15=1,$J$15+$J$17&lt;M5,$J$15+$J$16&gt;=M5),ABS(IPMT($L$15,M5-$J$15-$J$17,$J$16-$J$17,$K$15)),IF(AND($H$15=2,$I$15=2,$J$15+$J$17&lt;=M5,$J$15+$J$16&gt;M5),ABS(IPMT($L$15,M5-$J$15-$J$17+1,$J$16-$J$17,$K$15)),IF(AND($H$15=2,$I$15=1,$J$15&lt;M5,$J$15+$J$17&gt;=M5),ABS(IPMT($L$15,1,$J$16-$J$17,$K$15)),IF(AND($H$15=2,$I$15=2,$J$15&lt;=M5,$J$15+$J$17&gt;M5),ABS(IPMT($L$15,1,$J$16-$J$17,$K$15)),0))))))</f>
        <v>0</v>
      </c>
      <c r="N17" s="565">
        <f aca="true" t="shared" si="13" ref="N17:AF17">TRUNC(IF($H$15=1,N15*$L$15,IF(AND($H$15=2,$I$15=1,$J$15+$J$17&lt;N5,$J$15+$J$16&gt;=N5),ABS(IPMT($L$15,N5-$J$15-$J$17,$J$16-$J$17,$K$15)),IF(AND($H$15=2,$I$15=2,$J$15+$J$17&lt;=N5,$J$15+$J$16&gt;N5),ABS(IPMT($L$15,N5-$J$15-$J$17+1,$J$16-$J$17,$K$15)),IF(AND($H$15=2,$I$15=1,$J$15&lt;N5,$J$15+$J$17&gt;=N5),ABS(IPMT($L$15,1,$J$16-$J$17,$K$15)),IF(AND($H$15=2,$I$15=2,$J$15&lt;=N5,$J$15+$J$17&gt;N5),ABS(IPMT($L$15,1,$J$16-$J$17,$K$15)),0))))))</f>
        <v>0</v>
      </c>
      <c r="O17" s="565">
        <f t="shared" si="13"/>
        <v>0</v>
      </c>
      <c r="P17" s="565">
        <f t="shared" si="13"/>
        <v>0</v>
      </c>
      <c r="Q17" s="565">
        <f t="shared" si="13"/>
        <v>0</v>
      </c>
      <c r="R17" s="565">
        <f t="shared" si="13"/>
        <v>0</v>
      </c>
      <c r="S17" s="565">
        <f t="shared" si="13"/>
        <v>0</v>
      </c>
      <c r="T17" s="565">
        <f t="shared" si="13"/>
        <v>0</v>
      </c>
      <c r="U17" s="565">
        <f t="shared" si="13"/>
        <v>0</v>
      </c>
      <c r="V17" s="566">
        <f t="shared" si="13"/>
        <v>0</v>
      </c>
      <c r="W17" s="567">
        <f t="shared" si="13"/>
        <v>0</v>
      </c>
      <c r="X17" s="565">
        <f t="shared" si="13"/>
        <v>0</v>
      </c>
      <c r="Y17" s="565">
        <f t="shared" si="13"/>
        <v>0</v>
      </c>
      <c r="Z17" s="565">
        <f t="shared" si="13"/>
        <v>0</v>
      </c>
      <c r="AA17" s="565">
        <f t="shared" si="13"/>
        <v>0</v>
      </c>
      <c r="AB17" s="565">
        <f t="shared" si="13"/>
        <v>0</v>
      </c>
      <c r="AC17" s="565">
        <f t="shared" si="13"/>
        <v>0</v>
      </c>
      <c r="AD17" s="565">
        <f t="shared" si="13"/>
        <v>0</v>
      </c>
      <c r="AE17" s="565">
        <f t="shared" si="13"/>
        <v>0</v>
      </c>
      <c r="AF17" s="676">
        <f t="shared" si="13"/>
        <v>0</v>
      </c>
      <c r="AG17" s="559">
        <f>SUM(M17:AF17)</f>
        <v>0</v>
      </c>
      <c r="AH17" s="553"/>
      <c r="AI17" s="553"/>
      <c r="AJ17" s="2"/>
      <c r="AK17" s="578"/>
      <c r="AL17" s="578"/>
      <c r="AM17" s="578"/>
      <c r="AN17" s="578"/>
      <c r="AO17" s="578"/>
      <c r="AP17" s="578"/>
      <c r="AQ17" s="578"/>
      <c r="AR17" s="578"/>
      <c r="AS17" s="578"/>
      <c r="AT17" s="578"/>
      <c r="AU17" s="578"/>
      <c r="AV17" s="578"/>
      <c r="AW17" s="578"/>
      <c r="AX17" s="578"/>
      <c r="AY17" s="578"/>
      <c r="AZ17" s="578"/>
      <c r="BA17" s="578"/>
      <c r="BB17" s="578"/>
      <c r="BC17" s="2"/>
      <c r="BD17" s="2"/>
      <c r="BE17" s="2"/>
      <c r="BF17" s="2"/>
      <c r="BG17" s="2"/>
      <c r="BH17" s="2"/>
      <c r="BI17" s="2"/>
      <c r="BJ17" s="2"/>
      <c r="BK17" s="2"/>
      <c r="BL17" s="2"/>
      <c r="BM17" s="2"/>
      <c r="BN17" s="2"/>
      <c r="BO17" s="2"/>
      <c r="BP17" s="2"/>
    </row>
    <row r="18" spans="1:68" ht="17.25" customHeight="1">
      <c r="A18" s="89"/>
      <c r="B18" s="1433"/>
      <c r="C18" s="1437"/>
      <c r="D18" s="1453"/>
      <c r="E18" s="1453"/>
      <c r="F18" s="1444"/>
      <c r="G18" s="1454"/>
      <c r="H18" s="1408"/>
      <c r="I18" s="1408"/>
      <c r="J18" s="532"/>
      <c r="K18" s="568"/>
      <c r="L18" s="1428"/>
      <c r="M18" s="677">
        <f>IF(OR($H$18=2,M5&lt;$J$18),0,IF(AND($H$18=1,$I$18=1,M5=$J$18),0,IF(AND($H$18=1,$I$18=2,M5=$J$18),$K$18,IF(OR(AND($H$18=1,$I$18=1,M5&gt;$J$18,M5&lt;=($J$18+$J$20+1)),AND($H$18=1,$I$18=2,M5&gt;$J$18,M5&lt;=($J$18+$J$20))),$K$18,IF(OR(AND($H$18=1,$I$18=1,M5=($J$18+$J$20+2)),AND($H$18=1,$I$18=2,M5=($J$18+$J$20+1))),$K$18-$K$19,IF(AND($H$18=1,$I$18=1,M5&gt;($J$18+$J$20+2),M5&lt;=($J$18+$J$19+1)),$K$18-$K$19-$K$20*(M5-$J$18-$J$20-2),IF(AND($H$18=1,$I$18=2,M5&gt;($J$18+$J$20+1),M5&lt;=($J$18+$J$19)),$K$18-$K$19-$K$20*(M5-$J$18-$J$20-1),0)))))))</f>
        <v>0</v>
      </c>
      <c r="N18" s="678">
        <f aca="true" t="shared" si="14" ref="N18:AF18">IF(OR($H$18=2,N5&lt;$J$18),0,IF(AND($H$18=1,$I$18=1,N5=$J$18),0,IF(AND($H$18=1,$I$18=2,N5=$J$18),$K$18,IF(OR(AND($H$18=1,$I$18=1,N5&gt;$J$18,N5&lt;=($J$18+$J$20+1)),AND($H$18=1,$I$18=2,N5&gt;$J$18,N5&lt;=($J$18+$J$20))),$K$18,IF(OR(AND($H$18=1,$I$18=1,N5=($J$18+$J$20+2)),AND($H$18=1,$I$18=2,N5=($J$18+$J$20+1))),$K$18-$K$19,IF(AND($H$18=1,$I$18=1,N5&gt;($J$18+$J$20+2),N5&lt;=($J$18+$J$19+1)),$K$18-$K$19-$K$20*(N5-$J$18-$J$20-2),IF(AND($H$18=1,$I$18=2,N5&gt;($J$18+$J$20+1),N5&lt;=($J$18+$J$19)),$K$18-$K$19-$K$20*(N5-$J$18-$J$20-1),0)))))))</f>
        <v>0</v>
      </c>
      <c r="O18" s="678">
        <f t="shared" si="14"/>
        <v>0</v>
      </c>
      <c r="P18" s="678">
        <f t="shared" si="14"/>
        <v>0</v>
      </c>
      <c r="Q18" s="678">
        <f t="shared" si="14"/>
        <v>0</v>
      </c>
      <c r="R18" s="678">
        <f t="shared" si="14"/>
        <v>0</v>
      </c>
      <c r="S18" s="678">
        <f t="shared" si="14"/>
        <v>0</v>
      </c>
      <c r="T18" s="678">
        <f t="shared" si="14"/>
        <v>0</v>
      </c>
      <c r="U18" s="678">
        <f t="shared" si="14"/>
        <v>0</v>
      </c>
      <c r="V18" s="679">
        <f t="shared" si="14"/>
        <v>0</v>
      </c>
      <c r="W18" s="680">
        <f t="shared" si="14"/>
        <v>0</v>
      </c>
      <c r="X18" s="678">
        <f t="shared" si="14"/>
        <v>0</v>
      </c>
      <c r="Y18" s="678">
        <f t="shared" si="14"/>
        <v>0</v>
      </c>
      <c r="Z18" s="678">
        <f t="shared" si="14"/>
        <v>0</v>
      </c>
      <c r="AA18" s="678">
        <f t="shared" si="14"/>
        <v>0</v>
      </c>
      <c r="AB18" s="678">
        <f t="shared" si="14"/>
        <v>0</v>
      </c>
      <c r="AC18" s="678">
        <f t="shared" si="14"/>
        <v>0</v>
      </c>
      <c r="AD18" s="678">
        <f t="shared" si="14"/>
        <v>0</v>
      </c>
      <c r="AE18" s="678">
        <f t="shared" si="14"/>
        <v>0</v>
      </c>
      <c r="AF18" s="681">
        <f t="shared" si="14"/>
        <v>0</v>
      </c>
      <c r="AG18" s="559"/>
      <c r="AH18" s="553"/>
      <c r="AI18" s="553"/>
      <c r="AJ18" s="2"/>
      <c r="AK18" s="579"/>
      <c r="AL18" s="579"/>
      <c r="AM18" s="579"/>
      <c r="AN18" s="579"/>
      <c r="AO18" s="579"/>
      <c r="AP18" s="579"/>
      <c r="AQ18" s="579"/>
      <c r="AR18" s="579"/>
      <c r="AS18" s="579"/>
      <c r="AT18" s="579"/>
      <c r="AU18" s="579"/>
      <c r="AV18" s="579"/>
      <c r="AW18" s="579"/>
      <c r="AX18" s="579"/>
      <c r="AY18" s="579"/>
      <c r="AZ18" s="579"/>
      <c r="BA18" s="579"/>
      <c r="BB18" s="2"/>
      <c r="BC18" s="2"/>
      <c r="BD18" s="2"/>
      <c r="BE18" s="2"/>
      <c r="BF18" s="2"/>
      <c r="BG18" s="2"/>
      <c r="BH18" s="2"/>
      <c r="BI18" s="2"/>
      <c r="BJ18" s="2"/>
      <c r="BK18" s="2"/>
      <c r="BL18" s="2"/>
      <c r="BM18" s="2"/>
      <c r="BN18" s="2"/>
      <c r="BO18" s="2"/>
      <c r="BP18" s="2"/>
    </row>
    <row r="19" spans="1:68" ht="17.25" customHeight="1">
      <c r="A19" s="89"/>
      <c r="B19" s="1433"/>
      <c r="C19" s="1437"/>
      <c r="D19" s="1440"/>
      <c r="E19" s="1440"/>
      <c r="F19" s="1445"/>
      <c r="G19" s="1451"/>
      <c r="H19" s="1409"/>
      <c r="I19" s="1409"/>
      <c r="J19" s="554"/>
      <c r="K19" s="555">
        <f>IF(J19="","",IF(OR(H18&lt;1,H18&gt;2),"支払ｴﾗ-(1or2)",IF(OR(I18&lt;1,I18&gt;2),"償還ｴﾗ-(1or2)",IF(H18=1,K18-(J19-J20-1)*K20,"元利均等年賦払"))))</f>
      </c>
      <c r="L19" s="1428"/>
      <c r="M19" s="661">
        <f>IF(OR((M5&lt;$J$18+$J$20),AND($H$18=1,$I$18=1,M5=$J$18+$J$20),AND($H$18=2,$I$18=1,M5=$J$18+$J$20)),0,IF(OR(AND($H$18=1,$I$18=2,M5=$J$18+$J$20),AND($H$18=1,$I$18=1,M5=$J$18+$J$20+1)),$K$19,IF(OR(AND($H$18=2,$I$18=2,M5=$J$18+$J$20),AND($H$18=2,$I$18=1,M5=$J$18+$J$20+1)),ABS(PPMT($L$18,1,$J$19-$J$20,$K$18)),IF(OR(AND($H$18=1,$I$18=2,M5&lt;$J$18+$J$19,M5&gt;$J$18+$J$20),AND($H$18=1,$I$18=1,M5&lt;=$J$18+$J$19,M5&gt;$J$18+$J$20+1)),$K$20,IF(AND($H$18=2,$I$18=2,M5&lt;$J$18+$J$19,M5&gt;$J$18+$J$20),ABS(PPMT($L$18,M5-$J$18-$J$20+1,$J$19-$J$20,$K$18)),IF(AND($H$18=2,$I$18=1,M5&lt;=$J$18+$J$19,M5&gt;$J$18+$J$20+1),ABS(PPMT($L$18,M5-$J$18-$J$20,$J$19-$J$20,$K$18)),0))))))</f>
        <v>0</v>
      </c>
      <c r="N19" s="662">
        <f aca="true" t="shared" si="15" ref="N19:AF19">IF(OR((N5&lt;$J$18+$J$20),AND($H$18=1,$I$18=1,N5=$J$18+$J$20),AND($H$18=2,$I$18=1,N5=$J$18+$J$20)),0,IF(OR(AND($H$18=1,$I$18=2,N5=$J$18+$J$20),AND($H$18=1,$I$18=1,N5=$J$18+$J$20+1)),$K$19,IF(OR(AND($H$18=2,$I$18=2,N5=$J$18+$J$20),AND($H$18=2,$I$18=1,N5=$J$18+$J$20+1)),ABS(PPMT($L$18,1,$J$19-$J$20,$K$18)),IF(OR(AND($H$18=1,$I$18=2,N5&lt;$J$18+$J$19,N5&gt;$J$18+$J$20),AND($H$18=1,$I$18=1,N5&lt;=$J$18+$J$19,N5&gt;$J$18+$J$20+1)),$K$20,IF(AND($H$18=2,$I$18=2,N5&lt;$J$18+$J$19,N5&gt;$J$18+$J$20),ABS(PPMT($L$18,N5-$J$18-$J$20+1,$J$19-$J$20,$K$18)),IF(AND($H$18=2,$I$18=1,N5&lt;=$J$18+$J$19,N5&gt;$J$18+$J$20+1),ABS(PPMT($L$18,N5-$J$18-$J$20,$J$19-$J$20,$K$18)),0))))))</f>
        <v>0</v>
      </c>
      <c r="O19" s="662">
        <f t="shared" si="15"/>
        <v>0</v>
      </c>
      <c r="P19" s="662">
        <f t="shared" si="15"/>
        <v>0</v>
      </c>
      <c r="Q19" s="662">
        <f t="shared" si="15"/>
        <v>0</v>
      </c>
      <c r="R19" s="662">
        <f t="shared" si="15"/>
        <v>0</v>
      </c>
      <c r="S19" s="662">
        <f t="shared" si="15"/>
        <v>0</v>
      </c>
      <c r="T19" s="662">
        <f t="shared" si="15"/>
        <v>0</v>
      </c>
      <c r="U19" s="662">
        <f t="shared" si="15"/>
        <v>0</v>
      </c>
      <c r="V19" s="663">
        <f t="shared" si="15"/>
        <v>0</v>
      </c>
      <c r="W19" s="664">
        <f t="shared" si="15"/>
        <v>0</v>
      </c>
      <c r="X19" s="662">
        <f t="shared" si="15"/>
        <v>0</v>
      </c>
      <c r="Y19" s="662">
        <f t="shared" si="15"/>
        <v>0</v>
      </c>
      <c r="Z19" s="662">
        <f t="shared" si="15"/>
        <v>0</v>
      </c>
      <c r="AA19" s="662">
        <f t="shared" si="15"/>
        <v>0</v>
      </c>
      <c r="AB19" s="662">
        <f t="shared" si="15"/>
        <v>0</v>
      </c>
      <c r="AC19" s="662">
        <f t="shared" si="15"/>
        <v>0</v>
      </c>
      <c r="AD19" s="662">
        <f t="shared" si="15"/>
        <v>0</v>
      </c>
      <c r="AE19" s="662">
        <f t="shared" si="15"/>
        <v>0</v>
      </c>
      <c r="AF19" s="665">
        <f t="shared" si="15"/>
        <v>0</v>
      </c>
      <c r="AG19" s="559">
        <f>SUM(M19:AF19)</f>
        <v>0</v>
      </c>
      <c r="AH19" s="560"/>
      <c r="AI19" s="560"/>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17.25" customHeight="1" thickBot="1">
      <c r="A20" s="89"/>
      <c r="B20" s="1433"/>
      <c r="C20" s="1438"/>
      <c r="D20" s="1455"/>
      <c r="E20" s="1455"/>
      <c r="F20" s="1456"/>
      <c r="G20" s="1457"/>
      <c r="H20" s="1458"/>
      <c r="I20" s="1458"/>
      <c r="J20" s="682"/>
      <c r="K20" s="563">
        <f>IF(J20="","",IF(J20&gt;=J19,"据置は償還の内数で!!",IF(OR(H18&lt;1,H18&gt;2,I18&lt;1,I18&gt;2),"〃",IF(H18=1,ROUNDDOWN((K18/(J19-J20)),-3),"〃"))))</f>
      </c>
      <c r="L20" s="1459"/>
      <c r="M20" s="581">
        <f>TRUNC(IF($H$18=1,M18*$L$18,IF(AND($H$18=2,$I$18=1,$J$18+$J$20&lt;M5,$J$18+$J$19&gt;=M5),ABS(IPMT($L$18,M5-$J$18-$J$20,$J$19-$J$20,$K$18)),IF(AND($H$18=2,$I$18=2,$J$18+$J$20&lt;=M5,$J$18+$J$19&gt;M5),ABS(IPMT($L$18,M5-$J$18-$J$20+1,$J$19-$J$20,$K$18)),IF(AND($H$18=2,$I$18=1,$J$18&lt;M5,$J$18+$J$20&gt;=M5),ABS(IPMT($L$18,1,$J$19-$J$20,$K$18)),IF(AND($H$18=2,$I$18=2,$J$18&lt;=M5,$J$18+$J$20&gt;M5),ABS(IPMT($L$18,1,$J$19-$J$20,$K$18)),0))))))</f>
        <v>0</v>
      </c>
      <c r="N20" s="582">
        <f aca="true" t="shared" si="16" ref="N20:AF20">TRUNC(IF($H$18=1,N18*$L$18,IF(AND($H$18=2,$I$18=1,$J$18+$J$20&lt;N5,$J$18+$J$19&gt;=N5),ABS(IPMT($L$18,N5-$J$18-$J$20,$J$19-$J$20,$K$18)),IF(AND($H$18=2,$I$18=2,$J$18+$J$20&lt;=N5,$J$18+$J$19&gt;N5),ABS(IPMT($L$18,N5-$J$18-$J$20+1,$J$19-$J$20,$K$18)),IF(AND($H$18=2,$I$18=1,$J$18&lt;N5,$J$18+$J$20&gt;=N5),ABS(IPMT($L$18,1,$J$19-$J$20,$K$18)),IF(AND($H$18=2,$I$18=2,$J$18&lt;=N5,$J$18+$J$20&gt;N5),ABS(IPMT($L$18,1,$J$19-$J$20,$K$18)),0))))))</f>
        <v>0</v>
      </c>
      <c r="O20" s="582">
        <f t="shared" si="16"/>
        <v>0</v>
      </c>
      <c r="P20" s="582">
        <f t="shared" si="16"/>
        <v>0</v>
      </c>
      <c r="Q20" s="582">
        <f t="shared" si="16"/>
        <v>0</v>
      </c>
      <c r="R20" s="582">
        <f t="shared" si="16"/>
        <v>0</v>
      </c>
      <c r="S20" s="582">
        <f t="shared" si="16"/>
        <v>0</v>
      </c>
      <c r="T20" s="582">
        <f t="shared" si="16"/>
        <v>0</v>
      </c>
      <c r="U20" s="582">
        <f t="shared" si="16"/>
        <v>0</v>
      </c>
      <c r="V20" s="583">
        <f t="shared" si="16"/>
        <v>0</v>
      </c>
      <c r="W20" s="584">
        <f t="shared" si="16"/>
        <v>0</v>
      </c>
      <c r="X20" s="582">
        <f t="shared" si="16"/>
        <v>0</v>
      </c>
      <c r="Y20" s="582">
        <f t="shared" si="16"/>
        <v>0</v>
      </c>
      <c r="Z20" s="582">
        <f t="shared" si="16"/>
        <v>0</v>
      </c>
      <c r="AA20" s="582">
        <f t="shared" si="16"/>
        <v>0</v>
      </c>
      <c r="AB20" s="582">
        <f t="shared" si="16"/>
        <v>0</v>
      </c>
      <c r="AC20" s="582">
        <f t="shared" si="16"/>
        <v>0</v>
      </c>
      <c r="AD20" s="582">
        <f t="shared" si="16"/>
        <v>0</v>
      </c>
      <c r="AE20" s="582">
        <f t="shared" si="16"/>
        <v>0</v>
      </c>
      <c r="AF20" s="683">
        <f t="shared" si="16"/>
        <v>0</v>
      </c>
      <c r="AG20" s="559">
        <f>SUM(M20:AF20)</f>
        <v>0</v>
      </c>
      <c r="AH20" s="553"/>
      <c r="AI20" s="553"/>
      <c r="AJ20" s="2"/>
      <c r="AK20" s="585"/>
      <c r="AL20" s="579"/>
      <c r="AM20" s="579"/>
      <c r="AN20" s="579"/>
      <c r="AO20" s="579"/>
      <c r="AP20" s="579"/>
      <c r="AQ20" s="579"/>
      <c r="AR20" s="579"/>
      <c r="AS20" s="579"/>
      <c r="AT20" s="579"/>
      <c r="AU20" s="579"/>
      <c r="AV20" s="579"/>
      <c r="AW20" s="579"/>
      <c r="AX20" s="579"/>
      <c r="AY20" s="579"/>
      <c r="AZ20" s="579"/>
      <c r="BA20" s="579"/>
      <c r="BB20" s="561"/>
      <c r="BC20" s="2"/>
      <c r="BD20" s="2"/>
      <c r="BE20" s="2"/>
      <c r="BF20" s="2"/>
      <c r="BG20" s="2"/>
      <c r="BH20" s="2"/>
      <c r="BI20" s="2"/>
      <c r="BJ20" s="2"/>
      <c r="BK20" s="2"/>
      <c r="BL20" s="2"/>
      <c r="BM20" s="2"/>
      <c r="BN20" s="2"/>
      <c r="BO20" s="2"/>
      <c r="BP20" s="2"/>
    </row>
    <row r="21" spans="1:68" ht="17.25" customHeight="1" thickTop="1">
      <c r="A21" s="89"/>
      <c r="B21" s="1433"/>
      <c r="C21" s="1461" t="s">
        <v>382</v>
      </c>
      <c r="D21" s="1464"/>
      <c r="E21" s="1465"/>
      <c r="F21" s="1466"/>
      <c r="G21" s="1465"/>
      <c r="H21" s="1409"/>
      <c r="I21" s="1409"/>
      <c r="J21" s="743"/>
      <c r="K21" s="744"/>
      <c r="L21" s="1460"/>
      <c r="M21" s="677">
        <f>IF(OR($H$21=2,M5&lt;$J$21),0,IF(AND($H$21=1,$I$21=1,M5=$J$21),0,IF(AND($H$21=1,$I$21=2,M5=$J$21),$K$21,IF(OR(AND($H$21=1,$I$21=1,M5&gt;$J$21,M5&lt;=($J$21+$J$23+1)),AND($H$21=1,$I$21=2,M5&gt;$J$21,M5&lt;=($J$21+$J$23))),$K$21,IF(OR(AND($H$21=1,$I$21=1,M5=($J$21+$J$23+2)),AND($H$21=1,$I$21=2,M5=($J$21+$J$23+1))),$K$21-$K$22,IF(AND($H$21=1,$I$21=1,M5&gt;($J$21+$J$23+2),M5&lt;=($J$21+$J$22+1)),$K$21-$K$22-$K$23*(M5-$J$21-$J$23-2),IF(AND($H$21=1,$I$21=2,M5&gt;($J$21+$J$23+1),M5&lt;=($J$21+$J$22)),$K$21-$K$22-$K$23*(M5-$J$21-$J$23-1),0)))))))</f>
        <v>0</v>
      </c>
      <c r="N21" s="678">
        <f aca="true" t="shared" si="17" ref="N21:AF21">IF(OR($H$21=2,N5&lt;$J$21),0,IF(AND($H$21=1,$I$21=1,N5=$J$21),0,IF(AND($H$21=1,$I$21=2,N5=$J$21),$K$21,IF(OR(AND($H$21=1,$I$21=1,N5&gt;$J$21,N5&lt;=($J$21+$J$23+1)),AND($H$21=1,$I$21=2,N5&gt;$J$21,N5&lt;=($J$21+$J$23))),$K$21,IF(OR(AND($H$21=1,$I$21=1,N5=($J$21+$J$23+2)),AND($H$21=1,$I$21=2,N5=($J$21+$J$23+1))),$K$21-$K$22,IF(AND($H$21=1,$I$21=1,N5&gt;($J$21+$J$23+2),N5&lt;=($J$21+$J$22+1)),$K$21-$K$22-$K$23*(N5-$J$21-$J$23-2),IF(AND($H$21=1,$I$21=2,N5&gt;($J$21+$J$23+1),N5&lt;=($J$21+$J$22)),$K$21-$K$22-$K$23*(N5-$J$21-$J$23-1),0)))))))</f>
        <v>0</v>
      </c>
      <c r="O21" s="678">
        <f t="shared" si="17"/>
        <v>0</v>
      </c>
      <c r="P21" s="678">
        <f t="shared" si="17"/>
        <v>0</v>
      </c>
      <c r="Q21" s="678">
        <f t="shared" si="17"/>
        <v>0</v>
      </c>
      <c r="R21" s="678">
        <f t="shared" si="17"/>
        <v>0</v>
      </c>
      <c r="S21" s="678">
        <f t="shared" si="17"/>
        <v>0</v>
      </c>
      <c r="T21" s="678">
        <f t="shared" si="17"/>
        <v>0</v>
      </c>
      <c r="U21" s="678">
        <f t="shared" si="17"/>
        <v>0</v>
      </c>
      <c r="V21" s="679">
        <f t="shared" si="17"/>
        <v>0</v>
      </c>
      <c r="W21" s="680">
        <f t="shared" si="17"/>
        <v>0</v>
      </c>
      <c r="X21" s="678">
        <f t="shared" si="17"/>
        <v>0</v>
      </c>
      <c r="Y21" s="678">
        <f t="shared" si="17"/>
        <v>0</v>
      </c>
      <c r="Z21" s="678">
        <f t="shared" si="17"/>
        <v>0</v>
      </c>
      <c r="AA21" s="678">
        <f t="shared" si="17"/>
        <v>0</v>
      </c>
      <c r="AB21" s="678">
        <f t="shared" si="17"/>
        <v>0</v>
      </c>
      <c r="AC21" s="678">
        <f t="shared" si="17"/>
        <v>0</v>
      </c>
      <c r="AD21" s="678">
        <f t="shared" si="17"/>
        <v>0</v>
      </c>
      <c r="AE21" s="678">
        <f t="shared" si="17"/>
        <v>0</v>
      </c>
      <c r="AF21" s="681">
        <f t="shared" si="17"/>
        <v>0</v>
      </c>
      <c r="AG21" s="559"/>
      <c r="AH21" s="553"/>
      <c r="AI21" s="553"/>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7.25" customHeight="1">
      <c r="A22" s="89"/>
      <c r="B22" s="1433"/>
      <c r="C22" s="1462"/>
      <c r="D22" s="1440"/>
      <c r="E22" s="1442"/>
      <c r="F22" s="1467"/>
      <c r="G22" s="1442"/>
      <c r="H22" s="1409"/>
      <c r="I22" s="1409"/>
      <c r="J22" s="554"/>
      <c r="K22" s="555">
        <f>IF(J22="","",IF(OR(H21&lt;1,H21&gt;2),"支払ｴﾗ-(1or2)",IF(OR(I21&lt;1,I21&gt;2),"償還ｴﾗ-(1or2)",IF(H21=1,K21-(J22-J23-1)*K23,"元利均等年賦払"))))</f>
      </c>
      <c r="L22" s="1428"/>
      <c r="M22" s="661">
        <f>IF(OR((M5&lt;$J$21+$J$23),AND($H$21=1,$I$21=1,M5=$J$21+$J$23),AND($H$21=2,$I$21=1,M5=$J$21+$J$23)),0,IF(OR(AND($H$21=1,$I$21=2,M5=$J$21+$J$23),AND($H$21=1,$I$21=1,M5=$J$21+$J$23+1)),$K$22,IF(OR(AND($H$21=2,$I$21=2,M5=$J$21+$J$23),AND($H$21=2,$I$21=1,M5=$J$21+$J$23+1)),ABS(PPMT($L$21,1,$J$22-$J$23,$K$21)),IF(OR(AND($H$21=1,$I$21=2,M5&lt;$J$21+$J$22,M5&gt;$J$21+$J$23),AND($H$21=1,$I$21=1,M5&lt;=$J$21+$J$22,M5&gt;$J$21+$J$23+1)),$K$23,IF(AND($H$21=2,$I$21=2,M5&lt;$J$21+$J$22,M5&gt;$J$21+$J$23),ABS(PPMT($L$21,M5-$J$21-$J$23+1,$J$22-$J$23,$K$21)),IF(AND($H$21=2,$I$21=1,M5&lt;=$J$21+$J$22,M5&gt;$J$21+$J$23+1),ABS(PPMT($L$21,M5-$J$21-$J$23,$J$22-$J$23,$K$21)),0))))))</f>
        <v>0</v>
      </c>
      <c r="N22" s="662">
        <f aca="true" t="shared" si="18" ref="N22:AF22">IF(OR((N5&lt;$J$21+$J$23),AND($H$21=1,$I$21=1,N5=$J$21+$J$23),AND($H$21=2,$I$21=1,N5=$J$21+$J$23)),0,IF(OR(AND($H$21=1,$I$21=2,N5=$J$21+$J$23),AND($H$21=1,$I$21=1,N5=$J$21+$J$23+1)),$K$22,IF(OR(AND($H$21=2,$I$21=2,N5=$J$21+$J$23),AND($H$21=2,$I$21=1,N5=$J$21+$J$23+1)),ABS(PPMT($L$21,1,$J$22-$J$23,$K$21)),IF(OR(AND($H$21=1,$I$21=2,N5&lt;$J$21+$J$22,N5&gt;$J$21+$J$23),AND($H$21=1,$I$21=1,N5&lt;=$J$21+$J$22,N5&gt;$J$21+$J$23+1)),$K$23,IF(AND($H$21=2,$I$21=2,N5&lt;$J$21+$J$22,N5&gt;$J$21+$J$23),ABS(PPMT($L$21,N5-$J$21-$J$23+1,$J$22-$J$23,$K$21)),IF(AND($H$21=2,$I$21=1,N5&lt;=$J$21+$J$22,N5&gt;$J$21+$J$23+1),ABS(PPMT($L$21,N5-$J$21-$J$23,$J$22-$J$23,$K$21)),0))))))</f>
        <v>0</v>
      </c>
      <c r="O22" s="662">
        <f t="shared" si="18"/>
        <v>0</v>
      </c>
      <c r="P22" s="662">
        <f t="shared" si="18"/>
        <v>0</v>
      </c>
      <c r="Q22" s="662">
        <f t="shared" si="18"/>
        <v>0</v>
      </c>
      <c r="R22" s="662">
        <f t="shared" si="18"/>
        <v>0</v>
      </c>
      <c r="S22" s="662">
        <f t="shared" si="18"/>
        <v>0</v>
      </c>
      <c r="T22" s="662">
        <f t="shared" si="18"/>
        <v>0</v>
      </c>
      <c r="U22" s="662">
        <f t="shared" si="18"/>
        <v>0</v>
      </c>
      <c r="V22" s="663">
        <f t="shared" si="18"/>
        <v>0</v>
      </c>
      <c r="W22" s="664">
        <f t="shared" si="18"/>
        <v>0</v>
      </c>
      <c r="X22" s="662">
        <f t="shared" si="18"/>
        <v>0</v>
      </c>
      <c r="Y22" s="662">
        <f t="shared" si="18"/>
        <v>0</v>
      </c>
      <c r="Z22" s="662">
        <f t="shared" si="18"/>
        <v>0</v>
      </c>
      <c r="AA22" s="662">
        <f t="shared" si="18"/>
        <v>0</v>
      </c>
      <c r="AB22" s="662">
        <f t="shared" si="18"/>
        <v>0</v>
      </c>
      <c r="AC22" s="662">
        <f t="shared" si="18"/>
        <v>0</v>
      </c>
      <c r="AD22" s="662">
        <f t="shared" si="18"/>
        <v>0</v>
      </c>
      <c r="AE22" s="662">
        <f t="shared" si="18"/>
        <v>0</v>
      </c>
      <c r="AF22" s="665">
        <f t="shared" si="18"/>
        <v>0</v>
      </c>
      <c r="AG22" s="559">
        <f>SUM(M22:AF22)</f>
        <v>0</v>
      </c>
      <c r="AH22" s="560"/>
      <c r="AI22" s="560"/>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ht="17.25" customHeight="1">
      <c r="A23" s="89"/>
      <c r="B23" s="1433"/>
      <c r="C23" s="1462"/>
      <c r="D23" s="1440"/>
      <c r="E23" s="1443"/>
      <c r="F23" s="1467"/>
      <c r="G23" s="1443"/>
      <c r="H23" s="1410"/>
      <c r="I23" s="1410"/>
      <c r="J23" s="562"/>
      <c r="K23" s="708">
        <f>IF(J23="","",IF(J23&gt;=J22,"据置は償還の内数で!!",IF(OR(H21&lt;1,H21&gt;2,I21&lt;1,I21&gt;2),"〃",IF(H21=1,ROUNDDOWN((K21/(J22-J23)),-3),"〃"))))</f>
      </c>
      <c r="L23" s="1428"/>
      <c r="M23" s="666">
        <f>TRUNC(IF($H$21=1,M21*$L$21,IF(AND($H$21=2,$I$21=1,$J$21+$J$23&lt;M5,$J$21+$J$22&gt;=M5),ABS(IPMT($L$21,M5-$J$21-$J$23,$J$22-$J$23,$K$21)),IF(AND($H$21=2,$I$21=2,$J$21+$J$23&lt;=M5,$J$21+$J$22&gt;M5),ABS(IPMT($L$21,M5-$J$21-$J$23+1,$J$22-$J$23,$K$21)),IF(AND($H$21=2,$I$21=1,$J$21&lt;M5,$J$21+$J$23&gt;=M5),ABS(IPMT($L$21,1,$J$22-$J$23,$K$21)),IF(AND($H$21=2,$I$21=2,$J$21&lt;=M5,$J$21+$J$23&gt;M5),ABS(IPMT($L$21,1,$J$22-$J$23,$K$21)),0))))))</f>
        <v>0</v>
      </c>
      <c r="N23" s="667">
        <f aca="true" t="shared" si="19" ref="N23:AF23">TRUNC(IF($H$21=1,N21*$L$21,IF(AND($H$21=2,$I$21=1,$J$21+$J$23&lt;N5,$J$21+$J$22&gt;=N5),ABS(IPMT($L$21,N5-$J$21-$J$23,$J$22-$J$23,$K$21)),IF(AND($H$21=2,$I$21=2,$J$21+$J$23&lt;=N5,$J$21+$J$22&gt;N5),ABS(IPMT($L$21,N5-$J$21-$J$23+1,$J$22-$J$23,$K$21)),IF(AND($H$21=2,$I$21=1,$J$21&lt;N5,$J$21+$J$23&gt;=N5),ABS(IPMT($L$21,1,$J$22-$J$23,$K$21)),IF(AND($H$21=2,$I$21=2,$J$21&lt;=N5,$J$21+$J$23&gt;N5),ABS(IPMT($L$21,1,$J$22-$J$23,$K$21)),0))))))</f>
        <v>0</v>
      </c>
      <c r="O23" s="667">
        <f t="shared" si="19"/>
        <v>0</v>
      </c>
      <c r="P23" s="667">
        <f t="shared" si="19"/>
        <v>0</v>
      </c>
      <c r="Q23" s="667">
        <f t="shared" si="19"/>
        <v>0</v>
      </c>
      <c r="R23" s="667">
        <f t="shared" si="19"/>
        <v>0</v>
      </c>
      <c r="S23" s="667">
        <f t="shared" si="19"/>
        <v>0</v>
      </c>
      <c r="T23" s="667">
        <f t="shared" si="19"/>
        <v>0</v>
      </c>
      <c r="U23" s="667">
        <f t="shared" si="19"/>
        <v>0</v>
      </c>
      <c r="V23" s="668">
        <f t="shared" si="19"/>
        <v>0</v>
      </c>
      <c r="W23" s="669">
        <f t="shared" si="19"/>
        <v>0</v>
      </c>
      <c r="X23" s="667">
        <f t="shared" si="19"/>
        <v>0</v>
      </c>
      <c r="Y23" s="667">
        <f t="shared" si="19"/>
        <v>0</v>
      </c>
      <c r="Z23" s="667">
        <f t="shared" si="19"/>
        <v>0</v>
      </c>
      <c r="AA23" s="667">
        <f t="shared" si="19"/>
        <v>0</v>
      </c>
      <c r="AB23" s="667">
        <f t="shared" si="19"/>
        <v>0</v>
      </c>
      <c r="AC23" s="667">
        <f t="shared" si="19"/>
        <v>0</v>
      </c>
      <c r="AD23" s="667">
        <f t="shared" si="19"/>
        <v>0</v>
      </c>
      <c r="AE23" s="667">
        <f t="shared" si="19"/>
        <v>0</v>
      </c>
      <c r="AF23" s="670">
        <f t="shared" si="19"/>
        <v>0</v>
      </c>
      <c r="AG23" s="559">
        <f>SUM(M23:AF23)</f>
        <v>0</v>
      </c>
      <c r="AH23" s="553"/>
      <c r="AI23" s="553"/>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68" ht="17.25" customHeight="1">
      <c r="A24" s="89"/>
      <c r="B24" s="1433"/>
      <c r="C24" s="1462"/>
      <c r="D24" s="1446"/>
      <c r="E24" s="1446"/>
      <c r="F24" s="1449"/>
      <c r="G24" s="1450"/>
      <c r="H24" s="1408"/>
      <c r="I24" s="1408"/>
      <c r="J24" s="532"/>
      <c r="K24" s="586"/>
      <c r="L24" s="1452"/>
      <c r="M24" s="671">
        <f>IF(OR($H$24=2,M5&lt;$J$24),0,IF(AND($H$24=1,$I$24=1,M5=$J$24),0,IF(AND($H$24=1,$I$24=2,M5=$J$24),$K$24,IF(OR(AND($H$24=1,$I$24=1,M5&gt;$J$24,M5&lt;=($J$24+$J$26+1)),AND($H$24=1,$I$24=2,M5&gt;$J$24,M5&lt;=($J$24+$J$26))),$K$24,IF(OR(AND($H$24=1,$I$24=1,M5=($J$24+$J$26+2)),AND($H$24=1,$I$24=2,M5=($J$24+$J$26+1))),$K$24-$K$25,IF(AND($H$24=1,$I$24=1,M5&gt;($J$24+$J$26+2),M5&lt;=($J$24+$J$25+1)),$K$24-$K$25-$K$26*(M5-$J$24-$J$26-2),IF(AND($H$24=1,$I$24=2,M5&gt;($J$24+$J$26+1),M5&lt;=($J$24+$J$25)),$K$24-$K$25-$K$26*(M5-$J$24-$J$26-1),0)))))))</f>
        <v>0</v>
      </c>
      <c r="N24" s="672">
        <f aca="true" t="shared" si="20" ref="N24:AF24">IF(OR($H$24=2,N5&lt;$J$24),0,IF(AND($H$24=1,$I$24=1,N5=$J$24),0,IF(AND($H$24=1,$I$24=2,N5=$J$24),$K$24,IF(OR(AND($H$24=1,$I$24=1,N5&gt;$J$24,N5&lt;=($J$24+$J$26+1)),AND($H$24=1,$I$24=2,N5&gt;$J$24,N5&lt;=($J$24+$J$26))),$K$24,IF(OR(AND($H$24=1,$I$24=1,N5=($J$24+$J$26+2)),AND($H$24=1,$I$24=2,N5=($J$24+$J$26+1))),$K$24-$K$25,IF(AND($H$24=1,$I$24=1,N5&gt;($J$24+$J$26+2),N5&lt;=($J$24+$J$25+1)),$K$24-$K$25-$K$26*(N5-$J$24-$J$26-2),IF(AND($H$24=1,$I$24=2,N5&gt;($J$24+$J$26+1),N5&lt;=($J$24+$J$25)),$K$24-$K$25-$K$26*(N5-$J$24-$J$26-1),0)))))))</f>
        <v>0</v>
      </c>
      <c r="O24" s="672">
        <f t="shared" si="20"/>
        <v>0</v>
      </c>
      <c r="P24" s="672">
        <f t="shared" si="20"/>
        <v>0</v>
      </c>
      <c r="Q24" s="672">
        <f t="shared" si="20"/>
        <v>0</v>
      </c>
      <c r="R24" s="672">
        <f t="shared" si="20"/>
        <v>0</v>
      </c>
      <c r="S24" s="672">
        <f t="shared" si="20"/>
        <v>0</v>
      </c>
      <c r="T24" s="672">
        <f t="shared" si="20"/>
        <v>0</v>
      </c>
      <c r="U24" s="672">
        <f t="shared" si="20"/>
        <v>0</v>
      </c>
      <c r="V24" s="673">
        <f t="shared" si="20"/>
        <v>0</v>
      </c>
      <c r="W24" s="674">
        <f t="shared" si="20"/>
        <v>0</v>
      </c>
      <c r="X24" s="672">
        <f t="shared" si="20"/>
        <v>0</v>
      </c>
      <c r="Y24" s="672">
        <f t="shared" si="20"/>
        <v>0</v>
      </c>
      <c r="Z24" s="672">
        <f t="shared" si="20"/>
        <v>0</v>
      </c>
      <c r="AA24" s="672">
        <f t="shared" si="20"/>
        <v>0</v>
      </c>
      <c r="AB24" s="672">
        <f t="shared" si="20"/>
        <v>0</v>
      </c>
      <c r="AC24" s="672">
        <f t="shared" si="20"/>
        <v>0</v>
      </c>
      <c r="AD24" s="672">
        <f t="shared" si="20"/>
        <v>0</v>
      </c>
      <c r="AE24" s="672">
        <f t="shared" si="20"/>
        <v>0</v>
      </c>
      <c r="AF24" s="675">
        <f t="shared" si="20"/>
        <v>0</v>
      </c>
      <c r="AG24" s="559"/>
      <c r="AH24" s="553"/>
      <c r="AI24" s="553"/>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1:68" ht="17.25" customHeight="1">
      <c r="A25" s="89"/>
      <c r="B25" s="1433"/>
      <c r="C25" s="1462"/>
      <c r="D25" s="1440"/>
      <c r="E25" s="1440"/>
      <c r="F25" s="1445"/>
      <c r="G25" s="1451"/>
      <c r="H25" s="1409"/>
      <c r="I25" s="1409"/>
      <c r="J25" s="554"/>
      <c r="K25" s="555">
        <f>IF(J25="","",IF(OR(H24&lt;1,H24&gt;2),"支払ｴﾗ-(1or2)",IF(OR(I24&lt;1,I24&gt;2),"償還ｴﾗ-(1or2)",IF(H24=1,K24-(J25-J26-1)*K26,"元利均等年賦払"))))</f>
      </c>
      <c r="L25" s="1428"/>
      <c r="M25" s="661">
        <f>IF(OR((M5&lt;$J$24+$J$26),AND($H$24=1,$I$24=1,M5=$J$24+$J$26),AND($H$24=2,$I$24=1,M5=$J$24+$J$26)),0,IF(OR(AND($H$24=1,$I$24=2,M5=$J$24+$J$26),AND($H$24=1,$I$24=1,M5=$J$24+$J$26+1)),$K$25,IF(OR(AND($H$24=2,$I$24=2,M5=$J$24+$J$26),AND($H$24=2,$I$24=1,M5=$J$24+$J$26+1)),ABS(PPMT($L$24,1,$J$25-$J$26,$K$24)),IF(OR(AND($H$24=1,$I$24=2,M5&lt;$J$24+$J$25,M5&gt;$J$24+$J$26),AND($H$24=1,$I$24=1,M5&lt;=$J$24+$J$25,M5&gt;$J$24+$J$26+1)),$K$26,IF(AND($H$24=2,$I$24=2,M5&lt;$J$24+$J$25,M5&gt;$J$24+$J$26),ABS(PPMT($L$24,M5-$J$24-$J$26+1,$J$25-$J$26,$K$24)),IF(AND($H$24=2,$I$24=1,M5&lt;=$J$24+$J$25,M5&gt;$J$24+$J$26+1),ABS(PPMT($L$24,M5-$J$24-$J$26,$J$25-$J$26,$K$24)),0))))))</f>
        <v>0</v>
      </c>
      <c r="N25" s="662">
        <f aca="true" t="shared" si="21" ref="N25:AF25">IF(OR((N5&lt;$J$24+$J$26),AND($H$24=1,$I$24=1,N5=$J$24+$J$26),AND($H$24=2,$I$24=1,N5=$J$24+$J$26)),0,IF(OR(AND($H$24=1,$I$24=2,N5=$J$24+$J$26),AND($H$24=1,$I$24=1,N5=$J$24+$J$26+1)),$K$25,IF(OR(AND($H$24=2,$I$24=2,N5=$J$24+$J$26),AND($H$24=2,$I$24=1,N5=$J$24+$J$26+1)),ABS(PPMT($L$24,1,$J$25-$J$26,$K$24)),IF(OR(AND($H$24=1,$I$24=2,N5&lt;$J$24+$J$25,N5&gt;$J$24+$J$26),AND($H$24=1,$I$24=1,N5&lt;=$J$24+$J$25,N5&gt;$J$24+$J$26+1)),$K$26,IF(AND($H$24=2,$I$24=2,N5&lt;$J$24+$J$25,N5&gt;$J$24+$J$26),ABS(PPMT($L$24,N5-$J$24-$J$26+1,$J$25-$J$26,$K$24)),IF(AND($H$24=2,$I$24=1,N5&lt;=$J$24+$J$25,N5&gt;$J$24+$J$26+1),ABS(PPMT($L$24,N5-$J$24-$J$26,$J$25-$J$26,$K$24)),0))))))</f>
        <v>0</v>
      </c>
      <c r="O25" s="662">
        <f t="shared" si="21"/>
        <v>0</v>
      </c>
      <c r="P25" s="662">
        <f t="shared" si="21"/>
        <v>0</v>
      </c>
      <c r="Q25" s="662">
        <f t="shared" si="21"/>
        <v>0</v>
      </c>
      <c r="R25" s="662">
        <f t="shared" si="21"/>
        <v>0</v>
      </c>
      <c r="S25" s="662">
        <f t="shared" si="21"/>
        <v>0</v>
      </c>
      <c r="T25" s="662">
        <f t="shared" si="21"/>
        <v>0</v>
      </c>
      <c r="U25" s="662">
        <f t="shared" si="21"/>
        <v>0</v>
      </c>
      <c r="V25" s="663">
        <f t="shared" si="21"/>
        <v>0</v>
      </c>
      <c r="W25" s="664">
        <f t="shared" si="21"/>
        <v>0</v>
      </c>
      <c r="X25" s="662">
        <f t="shared" si="21"/>
        <v>0</v>
      </c>
      <c r="Y25" s="662">
        <f t="shared" si="21"/>
        <v>0</v>
      </c>
      <c r="Z25" s="662">
        <f t="shared" si="21"/>
        <v>0</v>
      </c>
      <c r="AA25" s="662">
        <f t="shared" si="21"/>
        <v>0</v>
      </c>
      <c r="AB25" s="662">
        <f t="shared" si="21"/>
        <v>0</v>
      </c>
      <c r="AC25" s="662">
        <f t="shared" si="21"/>
        <v>0</v>
      </c>
      <c r="AD25" s="662">
        <f t="shared" si="21"/>
        <v>0</v>
      </c>
      <c r="AE25" s="662">
        <f t="shared" si="21"/>
        <v>0</v>
      </c>
      <c r="AF25" s="665">
        <f t="shared" si="21"/>
        <v>0</v>
      </c>
      <c r="AG25" s="559">
        <f>SUM(M25:AF25)</f>
        <v>0</v>
      </c>
      <c r="AH25" s="560"/>
      <c r="AI25" s="560"/>
      <c r="AJ25" s="587"/>
      <c r="AK25" s="574"/>
      <c r="AL25" s="574"/>
      <c r="AM25" s="574"/>
      <c r="AN25" s="574"/>
      <c r="AO25" s="574"/>
      <c r="AP25" s="574"/>
      <c r="AQ25" s="574"/>
      <c r="AR25" s="574"/>
      <c r="AS25" s="574"/>
      <c r="AT25" s="574"/>
      <c r="AU25" s="574"/>
      <c r="AV25" s="574"/>
      <c r="AW25" s="574"/>
      <c r="AX25" s="574"/>
      <c r="AY25" s="574"/>
      <c r="AZ25" s="574"/>
      <c r="BA25" s="574"/>
      <c r="BB25" s="575"/>
      <c r="BC25" s="2"/>
      <c r="BD25" s="2"/>
      <c r="BE25" s="2"/>
      <c r="BF25" s="2"/>
      <c r="BG25" s="2"/>
      <c r="BH25" s="2"/>
      <c r="BI25" s="2"/>
      <c r="BJ25" s="2"/>
      <c r="BK25" s="2"/>
      <c r="BL25" s="2"/>
      <c r="BM25" s="2"/>
      <c r="BN25" s="2"/>
      <c r="BO25" s="2"/>
      <c r="BP25" s="2"/>
    </row>
    <row r="26" spans="1:68" ht="17.25" customHeight="1">
      <c r="A26" s="89"/>
      <c r="B26" s="1433"/>
      <c r="C26" s="1462"/>
      <c r="D26" s="1440"/>
      <c r="E26" s="1440"/>
      <c r="F26" s="1445"/>
      <c r="G26" s="1451"/>
      <c r="H26" s="1410"/>
      <c r="I26" s="1410"/>
      <c r="J26" s="576"/>
      <c r="K26" s="563">
        <f>IF(J26="","",IF(J26&gt;=J25,"据置は償還の内数で!!",IF(OR(H24&lt;1,H24&gt;2,I24&lt;1,I24&gt;2),"〃",IF(H24=1,ROUNDDOWN((K24/(J25-J26)),-3),"〃"))))</f>
      </c>
      <c r="L26" s="1428"/>
      <c r="M26" s="564">
        <f>TRUNC(IF($H$24=1,M24*$L$24,IF(AND($H$24=2,$I$24=1,$J$24+$J$26&lt;M5,$J$24+$J$25&gt;=M5),ABS(IPMT($L$24,M5-$J$24-$J$26,$J$25-$J$26,$K$24)),IF(AND($H$24=2,$I$24=2,$J$24+$J$26&lt;=M5,$J$24+$J$25&gt;M5),ABS(IPMT($L$24,M5-$J$24-$J$26+1,$J$25-$J$26,$K$24)),IF(AND($H$24=2,$I$24=1,$J$24&lt;M5,$J$24+$J$26&gt;=M5),ABS(IPMT($L$24,1,$J$25-$J$26,$K$24)),IF(AND($H$24=2,$I$24=2,$J$24&lt;=M5,$J$24+$J$26&gt;M5),ABS(IPMT($L$24,1,$J$25-$J$26,$K$24)),0))))))</f>
        <v>0</v>
      </c>
      <c r="N26" s="565">
        <f aca="true" t="shared" si="22" ref="N26:AF26">TRUNC(IF($H$24=1,N24*$L$24,IF(AND($H$24=2,$I$24=1,$J$24+$J$26&lt;N5,$J$24+$J$25&gt;=N5),ABS(IPMT($L$24,N5-$J$24-$J$26,$J$25-$J$26,$K$24)),IF(AND($H$24=2,$I$24=2,$J$24+$J$26&lt;=N5,$J$24+$J$25&gt;N5),ABS(IPMT($L$24,N5-$J$24-$J$26+1,$J$25-$J$26,$K$24)),IF(AND($H$24=2,$I$24=1,$J$24&lt;N5,$J$24+$J$26&gt;=N5),ABS(IPMT($L$24,1,$J$25-$J$26,$K$24)),IF(AND($H$24=2,$I$24=2,$J$24&lt;=N5,$J$24+$J$26&gt;N5),ABS(IPMT($L$24,1,$J$25-$J$26,$K$24)),0))))))</f>
        <v>0</v>
      </c>
      <c r="O26" s="565">
        <f t="shared" si="22"/>
        <v>0</v>
      </c>
      <c r="P26" s="565">
        <f t="shared" si="22"/>
        <v>0</v>
      </c>
      <c r="Q26" s="565">
        <f t="shared" si="22"/>
        <v>0</v>
      </c>
      <c r="R26" s="565">
        <f t="shared" si="22"/>
        <v>0</v>
      </c>
      <c r="S26" s="565">
        <f t="shared" si="22"/>
        <v>0</v>
      </c>
      <c r="T26" s="565">
        <f t="shared" si="22"/>
        <v>0</v>
      </c>
      <c r="U26" s="565">
        <f t="shared" si="22"/>
        <v>0</v>
      </c>
      <c r="V26" s="566">
        <f t="shared" si="22"/>
        <v>0</v>
      </c>
      <c r="W26" s="567">
        <f t="shared" si="22"/>
        <v>0</v>
      </c>
      <c r="X26" s="565">
        <f t="shared" si="22"/>
        <v>0</v>
      </c>
      <c r="Y26" s="565">
        <f t="shared" si="22"/>
        <v>0</v>
      </c>
      <c r="Z26" s="565">
        <f t="shared" si="22"/>
        <v>0</v>
      </c>
      <c r="AA26" s="565">
        <f t="shared" si="22"/>
        <v>0</v>
      </c>
      <c r="AB26" s="565">
        <f t="shared" si="22"/>
        <v>0</v>
      </c>
      <c r="AC26" s="565">
        <f t="shared" si="22"/>
        <v>0</v>
      </c>
      <c r="AD26" s="565">
        <f t="shared" si="22"/>
        <v>0</v>
      </c>
      <c r="AE26" s="565">
        <f t="shared" si="22"/>
        <v>0</v>
      </c>
      <c r="AF26" s="676">
        <f t="shared" si="22"/>
        <v>0</v>
      </c>
      <c r="AG26" s="559">
        <f>SUM(M26:AF26)</f>
        <v>0</v>
      </c>
      <c r="AH26" s="553"/>
      <c r="AI26" s="553"/>
      <c r="AJ26" s="2"/>
      <c r="AK26" s="574"/>
      <c r="AL26" s="574"/>
      <c r="AM26" s="574"/>
      <c r="AN26" s="574"/>
      <c r="AO26" s="574"/>
      <c r="AP26" s="574"/>
      <c r="AQ26" s="574"/>
      <c r="AR26" s="574"/>
      <c r="AS26" s="574"/>
      <c r="AT26" s="574"/>
      <c r="AU26" s="574"/>
      <c r="AV26" s="574"/>
      <c r="AW26" s="574"/>
      <c r="AX26" s="574"/>
      <c r="AY26" s="574"/>
      <c r="AZ26" s="574"/>
      <c r="BA26" s="574"/>
      <c r="BB26" s="575"/>
      <c r="BC26" s="2"/>
      <c r="BD26" s="2"/>
      <c r="BE26" s="2"/>
      <c r="BF26" s="2"/>
      <c r="BG26" s="2"/>
      <c r="BH26" s="2"/>
      <c r="BI26" s="2"/>
      <c r="BJ26" s="2"/>
      <c r="BK26" s="2"/>
      <c r="BL26" s="2"/>
      <c r="BM26" s="2"/>
      <c r="BN26" s="2"/>
      <c r="BO26" s="2"/>
      <c r="BP26" s="2"/>
    </row>
    <row r="27" spans="1:68" ht="17.25" customHeight="1">
      <c r="A27" s="89"/>
      <c r="B27" s="1433"/>
      <c r="C27" s="1462"/>
      <c r="D27" s="1446"/>
      <c r="E27" s="1446"/>
      <c r="F27" s="1449"/>
      <c r="G27" s="1450"/>
      <c r="H27" s="1408"/>
      <c r="I27" s="1408"/>
      <c r="J27" s="532"/>
      <c r="K27" s="568"/>
      <c r="L27" s="1452"/>
      <c r="M27" s="677">
        <f>IF(OR($H$27=2,M5&lt;$J$27),0,IF(AND($H$27=1,$I$27=1,M5=$J$27),0,IF(AND($H$27=1,$I$27=2,M5=$J$27),$K$27,IF(OR(AND($H$27=1,$I$27=1,M5&gt;$J$27,M5&lt;=($J$27+$J$29+1)),AND($H$27=1,$I$27=2,M5&gt;$J$27,M5&lt;=($J$27+$J$29))),$K$27,IF(OR(AND($H$27=1,$I$27=1,M5=($J$27+$J$29+2)),AND($H$27=1,$I$27=2,M5=($J$27+$J$29+1))),$K$27-$K$28,IF(AND($H$27=1,$I$27=1,M5&gt;($J$27+$J$29+2),M5&lt;=($J$27+$J$28+1)),$K$27-$K$28-$K$29*(M5-$J$27-$J$29-2),IF(AND($H$27=1,$I$27=2,M5&gt;($J$27+$J$29+1),M5&lt;=($J$27+$J$28)),$K$27-$K$28-$K$29*(M5-$J$27-$J$29-1),0)))))))</f>
        <v>0</v>
      </c>
      <c r="N27" s="678">
        <f aca="true" t="shared" si="23" ref="N27:AF27">IF(OR($H$27=2,N5&lt;$J$27),0,IF(AND($H$27=1,$I$27=1,N5=$J$27),0,IF(AND($H$27=1,$I$27=2,N5=$J$27),$K$27,IF(OR(AND($H$27=1,$I$27=1,N5&gt;$J$27,N5&lt;=($J$27+$J$29+1)),AND($H$27=1,$I$27=2,N5&gt;$J$27,N5&lt;=($J$27+$J$29))),$K$27,IF(OR(AND($H$27=1,$I$27=1,N5=($J$27+$J$29+2)),AND($H$27=1,$I$27=2,N5=($J$27+$J$29+1))),$K$27-$K$28,IF(AND($H$27=1,$I$27=1,N5&gt;($J$27+$J$29+2),N5&lt;=($J$27+$J$28+1)),$K$27-$K$28-$K$29*(N5-$J$27-$J$29-2),IF(AND($H$27=1,$I$27=2,N5&gt;($J$27+$J$29+1),N5&lt;=($J$27+$J$28)),$K$27-$K$28-$K$29*(N5-$J$27-$J$29-1),0)))))))</f>
        <v>0</v>
      </c>
      <c r="O27" s="678">
        <f t="shared" si="23"/>
        <v>0</v>
      </c>
      <c r="P27" s="678">
        <f t="shared" si="23"/>
        <v>0</v>
      </c>
      <c r="Q27" s="678">
        <f t="shared" si="23"/>
        <v>0</v>
      </c>
      <c r="R27" s="678">
        <f t="shared" si="23"/>
        <v>0</v>
      </c>
      <c r="S27" s="678">
        <f t="shared" si="23"/>
        <v>0</v>
      </c>
      <c r="T27" s="678">
        <f t="shared" si="23"/>
        <v>0</v>
      </c>
      <c r="U27" s="678">
        <f t="shared" si="23"/>
        <v>0</v>
      </c>
      <c r="V27" s="679">
        <f t="shared" si="23"/>
        <v>0</v>
      </c>
      <c r="W27" s="680">
        <f t="shared" si="23"/>
        <v>0</v>
      </c>
      <c r="X27" s="678">
        <f t="shared" si="23"/>
        <v>0</v>
      </c>
      <c r="Y27" s="678">
        <f t="shared" si="23"/>
        <v>0</v>
      </c>
      <c r="Z27" s="678">
        <f t="shared" si="23"/>
        <v>0</v>
      </c>
      <c r="AA27" s="678">
        <f t="shared" si="23"/>
        <v>0</v>
      </c>
      <c r="AB27" s="678">
        <f t="shared" si="23"/>
        <v>0</v>
      </c>
      <c r="AC27" s="678">
        <f t="shared" si="23"/>
        <v>0</v>
      </c>
      <c r="AD27" s="678">
        <f t="shared" si="23"/>
        <v>0</v>
      </c>
      <c r="AE27" s="678">
        <f t="shared" si="23"/>
        <v>0</v>
      </c>
      <c r="AF27" s="681">
        <f t="shared" si="23"/>
        <v>0</v>
      </c>
      <c r="AG27" s="559"/>
      <c r="AH27" s="553"/>
      <c r="AI27" s="553"/>
      <c r="AJ27" s="2"/>
      <c r="AK27" s="574"/>
      <c r="AL27" s="574"/>
      <c r="AM27" s="574"/>
      <c r="AN27" s="574"/>
      <c r="AO27" s="574"/>
      <c r="AP27" s="574"/>
      <c r="AQ27" s="574"/>
      <c r="AR27" s="574"/>
      <c r="AS27" s="574"/>
      <c r="AT27" s="574"/>
      <c r="AU27" s="574"/>
      <c r="AV27" s="574"/>
      <c r="AW27" s="574"/>
      <c r="AX27" s="574"/>
      <c r="AY27" s="574"/>
      <c r="AZ27" s="574"/>
      <c r="BA27" s="574"/>
      <c r="BB27" s="575"/>
      <c r="BC27" s="2"/>
      <c r="BD27" s="2"/>
      <c r="BE27" s="2"/>
      <c r="BF27" s="2"/>
      <c r="BG27" s="2"/>
      <c r="BH27" s="2"/>
      <c r="BI27" s="2"/>
      <c r="BJ27" s="2"/>
      <c r="BK27" s="2"/>
      <c r="BL27" s="2"/>
      <c r="BM27" s="2"/>
      <c r="BN27" s="2"/>
      <c r="BO27" s="2"/>
      <c r="BP27" s="2"/>
    </row>
    <row r="28" spans="1:68" ht="17.25" customHeight="1">
      <c r="A28" s="89"/>
      <c r="B28" s="1433"/>
      <c r="C28" s="1462"/>
      <c r="D28" s="1440"/>
      <c r="E28" s="1440"/>
      <c r="F28" s="1445"/>
      <c r="G28" s="1451"/>
      <c r="H28" s="1409"/>
      <c r="I28" s="1409"/>
      <c r="J28" s="554"/>
      <c r="K28" s="555">
        <f>IF(J28="","",IF(OR(H27&lt;1,H27&gt;2),"支払ｴﾗ-(1or2)",IF(OR(I27&lt;1,I27&gt;2),"償還ｴﾗ-(1or2)",IF(H27=1,K27-(J28-J29-1)*K29,"元利均等年賦払"))))</f>
      </c>
      <c r="L28" s="1428"/>
      <c r="M28" s="661">
        <f>IF(OR((M5&lt;$J$27+$J$29),AND($H$27=1,$I$27=1,M5=$J$27+$J$29),AND($H$27=2,$I$27=1,M5=$J$27+$J$29)),0,IF(OR(AND($H$27=1,$I$27=2,M5=$J$27+$J$29),AND($H$27=1,$I$27=1,M5=$J$27+$J$29+1)),$K$28,IF(OR(AND($H$27=2,$I$27=2,M5=$J$27+$J$29),AND($H$27=2,$I$27=1,M5=$J$27+$J$29+1)),ABS(PPMT($L$27,1,$J$28-$J$29,$K$27)),IF(OR(AND($H$27=1,$I$27=2,M5&lt;$J$27+$J$28,M5&gt;$J$27+$J$29),AND($H$27=1,$I$27=1,M5&lt;=$J$27+$J$28,M5&gt;$J$27+$J$29+1)),$K$29,IF(AND($H$27=2,$I$27=2,M5&lt;$J$27+$J$28,M5&gt;$J$27+$J$29),ABS(PPMT($L$27,M5-$J$27-$J$29+1,$J$28-$J$29,$K$27)),IF(AND($H$27=2,$I$27=1,M5&lt;=$J$27+$J$28,M5&gt;$J$27+$J$29+1),ABS(PPMT($L$27,M5-$J$27-$J$29,$J$28-$J$29,$K$27)),0))))))</f>
        <v>0</v>
      </c>
      <c r="N28" s="662">
        <f aca="true" t="shared" si="24" ref="N28:AF28">IF(OR((N5&lt;$J$27+$J$29),AND($H$27=1,$I$27=1,N5=$J$27+$J$29),AND($H$27=2,$I$27=1,N5=$J$27+$J$29)),0,IF(OR(AND($H$27=1,$I$27=2,N5=$J$27+$J$29),AND($H$27=1,$I$27=1,N5=$J$27+$J$29+1)),$K$28,IF(OR(AND($H$27=2,$I$27=2,N5=$J$27+$J$29),AND($H$27=2,$I$27=1,N5=$J$27+$J$29+1)),ABS(PPMT($L$27,1,$J$28-$J$29,$K$27)),IF(OR(AND($H$27=1,$I$27=2,N5&lt;$J$27+$J$28,N5&gt;$J$27+$J$29),AND($H$27=1,$I$27=1,N5&lt;=$J$27+$J$28,N5&gt;$J$27+$J$29+1)),$K$29,IF(AND($H$27=2,$I$27=2,N5&lt;$J$27+$J$28,N5&gt;$J$27+$J$29),ABS(PPMT($L$27,N5-$J$27-$J$29+1,$J$28-$J$29,$K$27)),IF(AND($H$27=2,$I$27=1,N5&lt;=$J$27+$J$28,N5&gt;$J$27+$J$29+1),ABS(PPMT($L$27,N5-$J$27-$J$29,$J$28-$J$29,$K$27)),0))))))</f>
        <v>0</v>
      </c>
      <c r="O28" s="662">
        <f t="shared" si="24"/>
        <v>0</v>
      </c>
      <c r="P28" s="662">
        <f t="shared" si="24"/>
        <v>0</v>
      </c>
      <c r="Q28" s="662">
        <f t="shared" si="24"/>
        <v>0</v>
      </c>
      <c r="R28" s="662">
        <f t="shared" si="24"/>
        <v>0</v>
      </c>
      <c r="S28" s="662">
        <f t="shared" si="24"/>
        <v>0</v>
      </c>
      <c r="T28" s="662">
        <f t="shared" si="24"/>
        <v>0</v>
      </c>
      <c r="U28" s="662">
        <f t="shared" si="24"/>
        <v>0</v>
      </c>
      <c r="V28" s="663">
        <f t="shared" si="24"/>
        <v>0</v>
      </c>
      <c r="W28" s="664">
        <f t="shared" si="24"/>
        <v>0</v>
      </c>
      <c r="X28" s="662">
        <f t="shared" si="24"/>
        <v>0</v>
      </c>
      <c r="Y28" s="662">
        <f t="shared" si="24"/>
        <v>0</v>
      </c>
      <c r="Z28" s="662">
        <f t="shared" si="24"/>
        <v>0</v>
      </c>
      <c r="AA28" s="662">
        <f t="shared" si="24"/>
        <v>0</v>
      </c>
      <c r="AB28" s="662">
        <f t="shared" si="24"/>
        <v>0</v>
      </c>
      <c r="AC28" s="662">
        <f t="shared" si="24"/>
        <v>0</v>
      </c>
      <c r="AD28" s="662">
        <f t="shared" si="24"/>
        <v>0</v>
      </c>
      <c r="AE28" s="662">
        <f t="shared" si="24"/>
        <v>0</v>
      </c>
      <c r="AF28" s="665">
        <f t="shared" si="24"/>
        <v>0</v>
      </c>
      <c r="AG28" s="559">
        <f>SUM(M28:AF28)</f>
        <v>0</v>
      </c>
      <c r="AH28" s="560"/>
      <c r="AI28" s="560"/>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ht="17.25" customHeight="1">
      <c r="A29" s="89"/>
      <c r="B29" s="1433"/>
      <c r="C29" s="1462"/>
      <c r="D29" s="1440"/>
      <c r="E29" s="1440"/>
      <c r="F29" s="1445"/>
      <c r="G29" s="1451"/>
      <c r="H29" s="1410"/>
      <c r="I29" s="1410"/>
      <c r="J29" s="576"/>
      <c r="K29" s="563">
        <f>IF(J29="","",IF(J29&gt;=J28,"据置は償還の内数で!!",IF(OR(H27&lt;1,H27&gt;2,I27&lt;1,I27&gt;2),"〃",IF(H27=1,ROUNDDOWN((K27/(J28-J29)),-3),"〃"))))</f>
      </c>
      <c r="L29" s="1428"/>
      <c r="M29" s="564">
        <f>TRUNC(IF($H$27=1,M27*$L$27,IF(AND($H$27=2,$I$27=1,$J$27+$J$29&lt;M5,$J$27+$J$28&gt;=M5),ABS(IPMT($L$27,M5-$J$27-$J$29,$J$28-$J$29,$K$27)),IF(AND($H$27=2,$I$27=2,$J$27+$J$29&lt;=M5,$J$27+$J$28&gt;M5),ABS(IPMT($L$27,M5-$J$27-$J$29+1,$J$28-$J$29,$K$27)),IF(AND($H$27=2,$I$27=1,$J$27&lt;M5,$J$27+$J$29&gt;=M5),ABS(IPMT($L$27,1,$J$28-$J$29,$K$27)),IF(AND($H$27=2,$I$27=2,$J$27&lt;=M5,$J$27+$J$29&gt;M5),ABS(IPMT($L$27,1,$J$28-$J$29,$K$27)),0))))))</f>
        <v>0</v>
      </c>
      <c r="N29" s="565">
        <f aca="true" t="shared" si="25" ref="N29:AF29">TRUNC(IF($H$27=1,N27*$L$27,IF(AND($H$27=2,$I$27=1,$J$27+$J$29&lt;N5,$J$27+$J$28&gt;=N5),ABS(IPMT($L$27,N5-$J$27-$J$29,$J$28-$J$29,$K$27)),IF(AND($H$27=2,$I$27=2,$J$27+$J$29&lt;=N5,$J$27+$J$28&gt;N5),ABS(IPMT($L$27,N5-$J$27-$J$29+1,$J$28-$J$29,$K$27)),IF(AND($H$27=2,$I$27=1,$J$27&lt;N5,$J$27+$J$29&gt;=N5),ABS(IPMT($L$27,1,$J$28-$J$29,$K$27)),IF(AND($H$27=2,$I$27=2,$J$27&lt;=N5,$J$27+$J$29&gt;N5),ABS(IPMT($L$27,1,$J$28-$J$29,$K$27)),0))))))</f>
        <v>0</v>
      </c>
      <c r="O29" s="565">
        <f t="shared" si="25"/>
        <v>0</v>
      </c>
      <c r="P29" s="565">
        <f t="shared" si="25"/>
        <v>0</v>
      </c>
      <c r="Q29" s="565">
        <f t="shared" si="25"/>
        <v>0</v>
      </c>
      <c r="R29" s="565">
        <f t="shared" si="25"/>
        <v>0</v>
      </c>
      <c r="S29" s="565">
        <f t="shared" si="25"/>
        <v>0</v>
      </c>
      <c r="T29" s="565">
        <f t="shared" si="25"/>
        <v>0</v>
      </c>
      <c r="U29" s="565">
        <f t="shared" si="25"/>
        <v>0</v>
      </c>
      <c r="V29" s="566">
        <f t="shared" si="25"/>
        <v>0</v>
      </c>
      <c r="W29" s="567">
        <f t="shared" si="25"/>
        <v>0</v>
      </c>
      <c r="X29" s="565">
        <f t="shared" si="25"/>
        <v>0</v>
      </c>
      <c r="Y29" s="565">
        <f t="shared" si="25"/>
        <v>0</v>
      </c>
      <c r="Z29" s="565">
        <f t="shared" si="25"/>
        <v>0</v>
      </c>
      <c r="AA29" s="565">
        <f t="shared" si="25"/>
        <v>0</v>
      </c>
      <c r="AB29" s="565">
        <f t="shared" si="25"/>
        <v>0</v>
      </c>
      <c r="AC29" s="565">
        <f t="shared" si="25"/>
        <v>0</v>
      </c>
      <c r="AD29" s="565">
        <f t="shared" si="25"/>
        <v>0</v>
      </c>
      <c r="AE29" s="565">
        <f t="shared" si="25"/>
        <v>0</v>
      </c>
      <c r="AF29" s="676">
        <f t="shared" si="25"/>
        <v>0</v>
      </c>
      <c r="AG29" s="559">
        <f>SUM(M29:AF29)</f>
        <v>0</v>
      </c>
      <c r="AH29" s="553"/>
      <c r="AI29" s="553"/>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ht="17.25" customHeight="1">
      <c r="A30" s="89"/>
      <c r="B30" s="1433"/>
      <c r="C30" s="1462"/>
      <c r="D30" s="1446"/>
      <c r="E30" s="1446"/>
      <c r="F30" s="1449"/>
      <c r="G30" s="1450"/>
      <c r="H30" s="1408"/>
      <c r="I30" s="1408"/>
      <c r="J30" s="532"/>
      <c r="K30" s="568"/>
      <c r="L30" s="1468"/>
      <c r="M30" s="677">
        <f>IF(OR($H$30=2,M5&lt;$J$30),0,IF(AND($H$30=1,$I$30=1,M5=$J$30),0,IF(AND($H$30=1,$I$30=2,M5=$J$30),$K$30,IF(OR(AND($H$30=1,$I$30=1,M5&gt;$J$30,M5&lt;=($J$30+$J$32+1)),AND($H$30=1,$I$30=2,M5&gt;$J$30,M5&lt;=($J$30+$J$32))),$K$30,IF(OR(AND($H$30=1,$I$30=1,M5=($J$30+$J$32+2)),AND($H$30=1,$I$30=2,M5=($J$30+$J$32+1))),$K$30-$K$31,IF(AND($H$30=1,$I$30=1,M5&gt;($J$30+$J$32+2),M5&lt;=($J$30+$J$31+1)),$K$30-$K$31-$K$32*(M5-$J$30-$J$32-2),IF(AND($H$30=1,$I$30=2,M5&gt;($J$30+$J$32+1),M5&lt;=($J$30+$J$31)),$K$30-$K$31-$K$32*(M5-$J$30-$J$32-1),0)))))))</f>
        <v>0</v>
      </c>
      <c r="N30" s="678">
        <f aca="true" t="shared" si="26" ref="N30:AF30">IF(OR($H$30=2,N5&lt;$J$30),0,IF(AND($H$30=1,$I$30=1,N5=$J$30),0,IF(AND($H$30=1,$I$30=2,N5=$J$30),$K$30,IF(OR(AND($H$30=1,$I$30=1,N5&gt;$J$30,N5&lt;=($J$30+$J$32+1)),AND($H$30=1,$I$30=2,N5&gt;$J$30,N5&lt;=($J$30+$J$32))),$K$30,IF(OR(AND($H$30=1,$I$30=1,N5=($J$30+$J$32+2)),AND($H$30=1,$I$30=2,N5=($J$30+$J$32+1))),$K$30-$K$31,IF(AND($H$30=1,$I$30=1,N5&gt;($J$30+$J$32+2),N5&lt;=($J$30+$J$31+1)),$K$30-$K$31-$K$32*(N5-$J$30-$J$32-2),IF(AND($H$30=1,$I$30=2,N5&gt;($J$30+$J$32+1),N5&lt;=($J$30+$J$31)),$K$30-$K$31-$K$32*(N5-$J$30-$J$32-1),0)))))))</f>
        <v>0</v>
      </c>
      <c r="O30" s="678">
        <f t="shared" si="26"/>
        <v>0</v>
      </c>
      <c r="P30" s="678">
        <f t="shared" si="26"/>
        <v>0</v>
      </c>
      <c r="Q30" s="678">
        <f t="shared" si="26"/>
        <v>0</v>
      </c>
      <c r="R30" s="678">
        <f t="shared" si="26"/>
        <v>0</v>
      </c>
      <c r="S30" s="678">
        <f t="shared" si="26"/>
        <v>0</v>
      </c>
      <c r="T30" s="678">
        <f t="shared" si="26"/>
        <v>0</v>
      </c>
      <c r="U30" s="678">
        <f t="shared" si="26"/>
        <v>0</v>
      </c>
      <c r="V30" s="679">
        <f t="shared" si="26"/>
        <v>0</v>
      </c>
      <c r="W30" s="680">
        <f t="shared" si="26"/>
        <v>0</v>
      </c>
      <c r="X30" s="678">
        <f t="shared" si="26"/>
        <v>0</v>
      </c>
      <c r="Y30" s="678">
        <f t="shared" si="26"/>
        <v>0</v>
      </c>
      <c r="Z30" s="678">
        <f t="shared" si="26"/>
        <v>0</v>
      </c>
      <c r="AA30" s="678">
        <f t="shared" si="26"/>
        <v>0</v>
      </c>
      <c r="AB30" s="678">
        <f t="shared" si="26"/>
        <v>0</v>
      </c>
      <c r="AC30" s="678">
        <f t="shared" si="26"/>
        <v>0</v>
      </c>
      <c r="AD30" s="678">
        <f t="shared" si="26"/>
        <v>0</v>
      </c>
      <c r="AE30" s="678">
        <f t="shared" si="26"/>
        <v>0</v>
      </c>
      <c r="AF30" s="681">
        <f t="shared" si="26"/>
        <v>0</v>
      </c>
      <c r="AG30" s="559"/>
      <c r="AH30" s="553"/>
      <c r="AI30" s="553"/>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68" ht="17.25" customHeight="1">
      <c r="A31" s="89"/>
      <c r="B31" s="1433"/>
      <c r="C31" s="1462"/>
      <c r="D31" s="1440"/>
      <c r="E31" s="1440"/>
      <c r="F31" s="1445"/>
      <c r="G31" s="1451"/>
      <c r="H31" s="1409"/>
      <c r="I31" s="1409"/>
      <c r="J31" s="554"/>
      <c r="K31" s="684">
        <f>IF(J31="","",IF(OR(H30&lt;1,H30&gt;2),"支払ｴﾗ-(1or2)",IF(OR(I30&lt;1,I30&gt;2),"償還ｴﾗ-(1or2)",IF(H30=1,K30-(J31-J32-1)*K32,"元利均等年賦払"))))</f>
      </c>
      <c r="L31" s="1469"/>
      <c r="M31" s="661">
        <f>IF(OR((M5&lt;$J$30+$J$32),AND($H$30=1,$I$30=1,M5=$J$30+$J$32),AND($H$30=2,$I$30=1,M5=$J$30+$J$32)),0,IF(OR(AND($H$30=1,$I$30=2,M5=$J$30+$J$32),AND($H$30=1,$I$30=1,M5=$J$30+$J$32+1)),$K$31,IF(OR(AND($H$30=2,$I$30=2,M5=$J$30+$J$32),AND($H$30=2,$I$30=1,M5=$J$30+$J$32+1)),ABS(PPMT($L$30,1,$J$31-$J$32,$K$30)),IF(OR(AND($H$30=1,$I$30=2,M5&lt;$J$30+$J$31,M5&gt;$J$30+$J$32),AND($H$30=1,$I$30=1,M5&lt;=$J$30+$J$31,M5&gt;$J$30+$J$32+1)),$K$32,IF(AND($H$30=2,$I$30=2,M5&lt;$J$30+$J$31,M5&gt;$J$30+$J$32),ABS(PPMT($L$30,M5-$J$30-$J$32+1,$J$31-$J$32,$K$30)),IF(AND($H$30=2,$I$30=1,M5&lt;=$J$30+$J$31,M5&gt;$J$30+$J$32+1),ABS(PPMT($L$30,M5-$J$30-$J$32,$J$31-$J$32,$K$30)),0))))))</f>
        <v>0</v>
      </c>
      <c r="N31" s="662">
        <f aca="true" t="shared" si="27" ref="N31:AF31">IF(OR((N5&lt;$J$30+$J$32),AND($H$30=1,$I$30=1,N5=$J$30+$J$32),AND($H$30=2,$I$30=1,N5=$J$30+$J$32)),0,IF(OR(AND($H$30=1,$I$30=2,N5=$J$30+$J$32),AND($H$30=1,$I$30=1,N5=$J$30+$J$32+1)),$K$31,IF(OR(AND($H$30=2,$I$30=2,N5=$J$30+$J$32),AND($H$30=2,$I$30=1,N5=$J$30+$J$32+1)),ABS(PPMT($L$30,1,$J$31-$J$32,$K$30)),IF(OR(AND($H$30=1,$I$30=2,N5&lt;$J$30+$J$31,N5&gt;$J$30+$J$32),AND($H$30=1,$I$30=1,N5&lt;=$J$30+$J$31,N5&gt;$J$30+$J$32+1)),$K$32,IF(AND($H$30=2,$I$30=2,N5&lt;$J$30+$J$31,N5&gt;$J$30+$J$32),ABS(PPMT($L$30,N5-$J$30-$J$32+1,$J$31-$J$32,$K$30)),IF(AND($H$30=2,$I$30=1,N5&lt;=$J$30+$J$31,N5&gt;$J$30+$J$32+1),ABS(PPMT($L$30,N5-$J$30-$J$32,$J$31-$J$32,$K$30)),0))))))</f>
        <v>0</v>
      </c>
      <c r="O31" s="662">
        <f t="shared" si="27"/>
        <v>0</v>
      </c>
      <c r="P31" s="662">
        <f t="shared" si="27"/>
        <v>0</v>
      </c>
      <c r="Q31" s="662">
        <f t="shared" si="27"/>
        <v>0</v>
      </c>
      <c r="R31" s="662">
        <f t="shared" si="27"/>
        <v>0</v>
      </c>
      <c r="S31" s="662">
        <f t="shared" si="27"/>
        <v>0</v>
      </c>
      <c r="T31" s="662">
        <f t="shared" si="27"/>
        <v>0</v>
      </c>
      <c r="U31" s="662">
        <f t="shared" si="27"/>
        <v>0</v>
      </c>
      <c r="V31" s="663">
        <f t="shared" si="27"/>
        <v>0</v>
      </c>
      <c r="W31" s="664">
        <f t="shared" si="27"/>
        <v>0</v>
      </c>
      <c r="X31" s="662">
        <f t="shared" si="27"/>
        <v>0</v>
      </c>
      <c r="Y31" s="662">
        <f t="shared" si="27"/>
        <v>0</v>
      </c>
      <c r="Z31" s="662">
        <f t="shared" si="27"/>
        <v>0</v>
      </c>
      <c r="AA31" s="662">
        <f t="shared" si="27"/>
        <v>0</v>
      </c>
      <c r="AB31" s="662">
        <f t="shared" si="27"/>
        <v>0</v>
      </c>
      <c r="AC31" s="662">
        <f t="shared" si="27"/>
        <v>0</v>
      </c>
      <c r="AD31" s="662">
        <f t="shared" si="27"/>
        <v>0</v>
      </c>
      <c r="AE31" s="662">
        <f t="shared" si="27"/>
        <v>0</v>
      </c>
      <c r="AF31" s="665">
        <f t="shared" si="27"/>
        <v>0</v>
      </c>
      <c r="AG31" s="559">
        <f>SUM(M31:AF31)</f>
        <v>0</v>
      </c>
      <c r="AH31" s="560"/>
      <c r="AI31" s="560"/>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row>
    <row r="32" spans="1:68" ht="17.25" customHeight="1" thickBot="1">
      <c r="A32" s="89"/>
      <c r="B32" s="1433"/>
      <c r="C32" s="1463"/>
      <c r="D32" s="1440"/>
      <c r="E32" s="1440"/>
      <c r="F32" s="1445"/>
      <c r="G32" s="1451"/>
      <c r="H32" s="1410"/>
      <c r="I32" s="1410"/>
      <c r="J32" s="576"/>
      <c r="K32" s="580">
        <f>IF(J32="","",IF(J32&gt;=J31,"据置は償還の内数で!!",IF(OR(H30&lt;1,H30&gt;2,I30&lt;1,I30&gt;2),"〃",IF(H30=1,ROUNDDOWN((K30/(J31-J32)),-3),"〃"))))</f>
      </c>
      <c r="L32" s="1470"/>
      <c r="M32" s="564">
        <f>TRUNC(IF($H$30=1,M30*$L$30,IF(AND($H$30=2,$I$30=1,$J$30+$J$32&lt;M5,$J$30+$J$31&gt;=M5),ABS(IPMT($L$30,M5-$J$30-$J$32,$J$31-$J$32,$K$30)),IF(AND($H$30=2,$I$30=2,$J$30+$J$32&lt;=M5,$J$30+$J$31&gt;M5),ABS(IPMT($L$30,M5-$J$30-$J$32+1,$J$31-$J$32,$K$30)),IF(AND($H$30=2,$I$30=1,$J$30&lt;M5,$J$30+$J$32&gt;=M5),ABS(IPMT($L$30,1,$J$31-$J$32,$K$30)),IF(AND($H$30=2,$I$30=2,$J$30&lt;=M5,$J$30+$J$32&gt;M5),ABS(IPMT($L$30,1,$J$31-$J$32,$K$30)),0))))))</f>
        <v>0</v>
      </c>
      <c r="N32" s="582">
        <f aca="true" t="shared" si="28" ref="N32:AF32">TRUNC(IF($H$30=1,N30*$L$30,IF(AND($H$30=2,$I$30=1,$J$30+$J$32&lt;N5,$J$30+$J$31&gt;=N5),ABS(IPMT($L$30,N5-$J$30-$J$32,$J$31-$J$32,$K$30)),IF(AND($H$30=2,$I$30=2,$J$30+$J$32&lt;=N5,$J$30+$J$31&gt;N5),ABS(IPMT($L$30,N5-$J$30-$J$32+1,$J$31-$J$32,$K$30)),IF(AND($H$30=2,$I$30=1,$J$30&lt;N5,$J$30+$J$32&gt;=N5),ABS(IPMT($L$30,1,$J$31-$J$32,$K$30)),IF(AND($H$30=2,$I$30=2,$J$30&lt;=N5,$J$30+$J$32&gt;N5),ABS(IPMT($L$30,1,$J$31-$J$32,$K$30)),0))))))</f>
        <v>0</v>
      </c>
      <c r="O32" s="582">
        <f t="shared" si="28"/>
        <v>0</v>
      </c>
      <c r="P32" s="582">
        <f t="shared" si="28"/>
        <v>0</v>
      </c>
      <c r="Q32" s="582">
        <f t="shared" si="28"/>
        <v>0</v>
      </c>
      <c r="R32" s="582">
        <f t="shared" si="28"/>
        <v>0</v>
      </c>
      <c r="S32" s="582">
        <f t="shared" si="28"/>
        <v>0</v>
      </c>
      <c r="T32" s="582">
        <f t="shared" si="28"/>
        <v>0</v>
      </c>
      <c r="U32" s="582">
        <f t="shared" si="28"/>
        <v>0</v>
      </c>
      <c r="V32" s="583">
        <f t="shared" si="28"/>
        <v>0</v>
      </c>
      <c r="W32" s="584">
        <f t="shared" si="28"/>
        <v>0</v>
      </c>
      <c r="X32" s="582">
        <f t="shared" si="28"/>
        <v>0</v>
      </c>
      <c r="Y32" s="582">
        <f t="shared" si="28"/>
        <v>0</v>
      </c>
      <c r="Z32" s="582">
        <f t="shared" si="28"/>
        <v>0</v>
      </c>
      <c r="AA32" s="582">
        <f t="shared" si="28"/>
        <v>0</v>
      </c>
      <c r="AB32" s="582">
        <f t="shared" si="28"/>
        <v>0</v>
      </c>
      <c r="AC32" s="582">
        <f t="shared" si="28"/>
        <v>0</v>
      </c>
      <c r="AD32" s="582">
        <f t="shared" si="28"/>
        <v>0</v>
      </c>
      <c r="AE32" s="582">
        <f t="shared" si="28"/>
        <v>0</v>
      </c>
      <c r="AF32" s="676">
        <f t="shared" si="28"/>
        <v>0</v>
      </c>
      <c r="AG32" s="559">
        <f>SUM(M32:AF32)</f>
        <v>0</v>
      </c>
      <c r="AH32" s="553"/>
      <c r="AI32" s="553"/>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ht="17.25" customHeight="1" thickTop="1">
      <c r="A33" s="89"/>
      <c r="B33" s="1433"/>
      <c r="C33" s="1486" t="s">
        <v>84</v>
      </c>
      <c r="D33" s="1487"/>
      <c r="E33" s="1480" t="s">
        <v>383</v>
      </c>
      <c r="F33" s="1480" t="s">
        <v>383</v>
      </c>
      <c r="G33" s="1480" t="s">
        <v>383</v>
      </c>
      <c r="H33" s="1492" t="s">
        <v>385</v>
      </c>
      <c r="I33" s="1495" t="s">
        <v>383</v>
      </c>
      <c r="J33" s="1480" t="s">
        <v>383</v>
      </c>
      <c r="K33" s="1483">
        <f>K6+K9+K12+K15+K18+K21+K30</f>
        <v>0</v>
      </c>
      <c r="L33" s="1498" t="s">
        <v>383</v>
      </c>
      <c r="M33" s="588">
        <f>M6+M9+M12+M15+M18+M21+M24+M27+M30</f>
        <v>0</v>
      </c>
      <c r="N33" s="589">
        <f aca="true" t="shared" si="29" ref="N33:AF33">N6+N9+N12+N15+N18+N21+N24+N27+N30</f>
        <v>0</v>
      </c>
      <c r="O33" s="589">
        <f t="shared" si="29"/>
        <v>0</v>
      </c>
      <c r="P33" s="589">
        <f t="shared" si="29"/>
        <v>0</v>
      </c>
      <c r="Q33" s="589">
        <f t="shared" si="29"/>
        <v>0</v>
      </c>
      <c r="R33" s="589">
        <f t="shared" si="29"/>
        <v>0</v>
      </c>
      <c r="S33" s="589">
        <f t="shared" si="29"/>
        <v>0</v>
      </c>
      <c r="T33" s="589">
        <f t="shared" si="29"/>
        <v>0</v>
      </c>
      <c r="U33" s="589">
        <f t="shared" si="29"/>
        <v>0</v>
      </c>
      <c r="V33" s="590">
        <f t="shared" si="29"/>
        <v>0</v>
      </c>
      <c r="W33" s="591">
        <f t="shared" si="29"/>
        <v>0</v>
      </c>
      <c r="X33" s="589">
        <f t="shared" si="29"/>
        <v>0</v>
      </c>
      <c r="Y33" s="589">
        <f t="shared" si="29"/>
        <v>0</v>
      </c>
      <c r="Z33" s="589">
        <f t="shared" si="29"/>
        <v>0</v>
      </c>
      <c r="AA33" s="589">
        <f t="shared" si="29"/>
        <v>0</v>
      </c>
      <c r="AB33" s="589">
        <f t="shared" si="29"/>
        <v>0</v>
      </c>
      <c r="AC33" s="589">
        <f t="shared" si="29"/>
        <v>0</v>
      </c>
      <c r="AD33" s="589">
        <f t="shared" si="29"/>
        <v>0</v>
      </c>
      <c r="AE33" s="589">
        <f t="shared" si="29"/>
        <v>0</v>
      </c>
      <c r="AF33" s="590">
        <f t="shared" si="29"/>
        <v>0</v>
      </c>
      <c r="AG33" s="559"/>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ht="17.25" customHeight="1">
      <c r="A34" s="89"/>
      <c r="B34" s="1433"/>
      <c r="C34" s="1488"/>
      <c r="D34" s="1489"/>
      <c r="E34" s="1481"/>
      <c r="F34" s="1481"/>
      <c r="G34" s="1481"/>
      <c r="H34" s="1493"/>
      <c r="I34" s="1496"/>
      <c r="J34" s="1481"/>
      <c r="K34" s="1484"/>
      <c r="L34" s="1499"/>
      <c r="M34" s="592">
        <f aca="true" t="shared" si="30" ref="M34:AF34">ROUND(M7+M10+M13+M16+M19+M22++M25+M28+M31,0)</f>
        <v>0</v>
      </c>
      <c r="N34" s="556">
        <f t="shared" si="30"/>
        <v>0</v>
      </c>
      <c r="O34" s="556">
        <f t="shared" si="30"/>
        <v>0</v>
      </c>
      <c r="P34" s="556">
        <f t="shared" si="30"/>
        <v>0</v>
      </c>
      <c r="Q34" s="556">
        <f t="shared" si="30"/>
        <v>0</v>
      </c>
      <c r="R34" s="556">
        <f t="shared" si="30"/>
        <v>0</v>
      </c>
      <c r="S34" s="556">
        <f t="shared" si="30"/>
        <v>0</v>
      </c>
      <c r="T34" s="556">
        <f t="shared" si="30"/>
        <v>0</v>
      </c>
      <c r="U34" s="556">
        <f t="shared" si="30"/>
        <v>0</v>
      </c>
      <c r="V34" s="557">
        <f t="shared" si="30"/>
        <v>0</v>
      </c>
      <c r="W34" s="558">
        <f t="shared" si="30"/>
        <v>0</v>
      </c>
      <c r="X34" s="556">
        <f t="shared" si="30"/>
        <v>0</v>
      </c>
      <c r="Y34" s="556">
        <f t="shared" si="30"/>
        <v>0</v>
      </c>
      <c r="Z34" s="556">
        <f t="shared" si="30"/>
        <v>0</v>
      </c>
      <c r="AA34" s="556">
        <f t="shared" si="30"/>
        <v>0</v>
      </c>
      <c r="AB34" s="556">
        <f t="shared" si="30"/>
        <v>0</v>
      </c>
      <c r="AC34" s="556">
        <f t="shared" si="30"/>
        <v>0</v>
      </c>
      <c r="AD34" s="556">
        <f t="shared" si="30"/>
        <v>0</v>
      </c>
      <c r="AE34" s="556">
        <f t="shared" si="30"/>
        <v>0</v>
      </c>
      <c r="AF34" s="557">
        <f t="shared" si="30"/>
        <v>0</v>
      </c>
      <c r="AG34" s="559">
        <f>SUM(M34:AF34)</f>
        <v>0</v>
      </c>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ht="17.25" customHeight="1" thickBot="1">
      <c r="A35" s="89"/>
      <c r="B35" s="1434"/>
      <c r="C35" s="1490"/>
      <c r="D35" s="1491"/>
      <c r="E35" s="1482"/>
      <c r="F35" s="1482"/>
      <c r="G35" s="1482"/>
      <c r="H35" s="1494"/>
      <c r="I35" s="1497"/>
      <c r="J35" s="1482"/>
      <c r="K35" s="1485"/>
      <c r="L35" s="1500"/>
      <c r="M35" s="593">
        <f aca="true" t="shared" si="31" ref="M35:AF35">M8+M11+M14+M17+M20+M23+M26+M29+M32</f>
        <v>0</v>
      </c>
      <c r="N35" s="594">
        <f t="shared" si="31"/>
        <v>0</v>
      </c>
      <c r="O35" s="594">
        <f t="shared" si="31"/>
        <v>0</v>
      </c>
      <c r="P35" s="594">
        <f t="shared" si="31"/>
        <v>0</v>
      </c>
      <c r="Q35" s="594">
        <f t="shared" si="31"/>
        <v>0</v>
      </c>
      <c r="R35" s="594">
        <f t="shared" si="31"/>
        <v>0</v>
      </c>
      <c r="S35" s="594">
        <f t="shared" si="31"/>
        <v>0</v>
      </c>
      <c r="T35" s="594">
        <f t="shared" si="31"/>
        <v>0</v>
      </c>
      <c r="U35" s="594">
        <f t="shared" si="31"/>
        <v>0</v>
      </c>
      <c r="V35" s="595">
        <f t="shared" si="31"/>
        <v>0</v>
      </c>
      <c r="W35" s="596">
        <f t="shared" si="31"/>
        <v>0</v>
      </c>
      <c r="X35" s="594">
        <f t="shared" si="31"/>
        <v>0</v>
      </c>
      <c r="Y35" s="594">
        <f t="shared" si="31"/>
        <v>0</v>
      </c>
      <c r="Z35" s="594">
        <f t="shared" si="31"/>
        <v>0</v>
      </c>
      <c r="AA35" s="594">
        <f t="shared" si="31"/>
        <v>0</v>
      </c>
      <c r="AB35" s="594">
        <f t="shared" si="31"/>
        <v>0</v>
      </c>
      <c r="AC35" s="594">
        <f t="shared" si="31"/>
        <v>0</v>
      </c>
      <c r="AD35" s="594">
        <f t="shared" si="31"/>
        <v>0</v>
      </c>
      <c r="AE35" s="594">
        <f t="shared" si="31"/>
        <v>0</v>
      </c>
      <c r="AF35" s="595">
        <f t="shared" si="31"/>
        <v>0</v>
      </c>
      <c r="AG35" s="559">
        <f>SUM(M35:AF35)</f>
        <v>0</v>
      </c>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ht="17.25" customHeight="1">
      <c r="A36" s="89"/>
      <c r="B36" s="1432" t="s">
        <v>384</v>
      </c>
      <c r="C36" s="1473"/>
      <c r="D36" s="1474"/>
      <c r="E36" s="1446"/>
      <c r="F36" s="1449"/>
      <c r="G36" s="1450"/>
      <c r="H36" s="1477"/>
      <c r="I36" s="1477"/>
      <c r="J36" s="532"/>
      <c r="K36" s="568"/>
      <c r="L36" s="1452"/>
      <c r="M36" s="659">
        <f>IF(OR($H$36=2,M5&lt;$J$36),0,IF(AND($H$36=1,$I$36=1,M5=$J$36),0,IF(AND($H$36=1,$I$36=2,M5=$J$36),$K$36,IF(OR(AND($H$36=1,$I$36=1,M5&gt;$J$36,M5&lt;=($J$36+$J$38+1)),AND($H$36=1,$I$36=2,M5&gt;$J$36,M5&lt;=($J$36+$J$38))),$K$36,IF(OR(AND($H$36=1,$I$36=1,M5=($J$36+$J$38+2)),AND($H$36=1,$I$36=2,M5=($J$36+$J$38+1))),$K$36-$K$37,IF(AND($H$36=1,$I$36=1,M5&gt;($J$36+$J$38+2),M5&lt;=($J$36+$J$37+1)),$K$36-$K$37-$K$38*(M5-$J$36-$J$38-2),IF(AND($H$36=1,$I$36=2,M5&gt;($J$36+$J$38+1),M5&lt;=($J$36+$J$37)),$K$36-$K$37-$K$38*(M5-$J$36-$J$38-1),0)))))))</f>
        <v>0</v>
      </c>
      <c r="N36" s="657">
        <f aca="true" t="shared" si="32" ref="N36:AF36">IF(OR($H$36=2,N5&lt;$J$36),0,IF(AND($H$36=1,$I$36=1,N5=$J$36),0,IF(AND($H$36=1,$I$36=2,N5=$J$36),$K$36,IF(OR(AND($H$36=1,$I$36=1,N5&gt;$J$36,N5&lt;=($J$36+$J$38+1)),AND($H$36=1,$I$36=2,N5&gt;$J$36,N5&lt;=($J$36+$J$38))),$K$36,IF(OR(AND($H$36=1,$I$36=1,N5=($J$36+$J$38+2)),AND($H$36=1,$I$36=2,N5=($J$36+$J$38+1))),$K$36-$K$37,IF(AND($H$36=1,$I$36=1,N5&gt;($J$36+$J$38+2),N5&lt;=($J$36+$J$37+1)),$K$36-$K$37-$K$38*(N5-$J$36-$J$38-2),IF(AND($H$36=1,$I$36=2,N5&gt;($J$36+$J$38+1),N5&lt;=($J$36+$J$37)),$K$36-$K$37-$K$38*(N5-$J$36-$J$38-1),0)))))))</f>
        <v>0</v>
      </c>
      <c r="O36" s="657">
        <f t="shared" si="32"/>
        <v>0</v>
      </c>
      <c r="P36" s="657">
        <f t="shared" si="32"/>
        <v>0</v>
      </c>
      <c r="Q36" s="657">
        <f t="shared" si="32"/>
        <v>0</v>
      </c>
      <c r="R36" s="657">
        <f t="shared" si="32"/>
        <v>0</v>
      </c>
      <c r="S36" s="657">
        <f t="shared" si="32"/>
        <v>0</v>
      </c>
      <c r="T36" s="657">
        <f t="shared" si="32"/>
        <v>0</v>
      </c>
      <c r="U36" s="657">
        <f t="shared" si="32"/>
        <v>0</v>
      </c>
      <c r="V36" s="658">
        <f t="shared" si="32"/>
        <v>0</v>
      </c>
      <c r="W36" s="659">
        <f t="shared" si="32"/>
        <v>0</v>
      </c>
      <c r="X36" s="657">
        <f t="shared" si="32"/>
        <v>0</v>
      </c>
      <c r="Y36" s="657">
        <f t="shared" si="32"/>
        <v>0</v>
      </c>
      <c r="Z36" s="657">
        <f t="shared" si="32"/>
        <v>0</v>
      </c>
      <c r="AA36" s="657">
        <f t="shared" si="32"/>
        <v>0</v>
      </c>
      <c r="AB36" s="657">
        <f t="shared" si="32"/>
        <v>0</v>
      </c>
      <c r="AC36" s="657">
        <f t="shared" si="32"/>
        <v>0</v>
      </c>
      <c r="AD36" s="657">
        <f t="shared" si="32"/>
        <v>0</v>
      </c>
      <c r="AE36" s="657">
        <f t="shared" si="32"/>
        <v>0</v>
      </c>
      <c r="AF36" s="658">
        <f t="shared" si="32"/>
        <v>0</v>
      </c>
      <c r="AG36" s="559"/>
      <c r="AH36" s="553"/>
      <c r="AI36" s="553"/>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ht="17.25" customHeight="1">
      <c r="A37" s="89"/>
      <c r="B37" s="1433"/>
      <c r="C37" s="1473"/>
      <c r="D37" s="1474"/>
      <c r="E37" s="1440"/>
      <c r="F37" s="1445"/>
      <c r="G37" s="1451"/>
      <c r="H37" s="1478"/>
      <c r="I37" s="1478"/>
      <c r="J37" s="554"/>
      <c r="K37" s="555">
        <f>IF(J37="","",IF(H36=1,K36-(J37-J38-1)*K38,IF(OR(H36&lt;1,H36&gt;2),"支払方式ｴﾗ-(1or2)","元利均等年賦払")))</f>
      </c>
      <c r="L37" s="1428"/>
      <c r="M37" s="664">
        <f>IF(OR((M5&lt;$J$36+$J$38),AND($H$36=1,$I$36=1,M5=$J$36+$J$38),AND($H$36=2,$I$36=1,M5=$J$36+$J$38)),0,IF(OR(AND($H$36=1,$I$36=2,M5=$J$36+$J$38),AND($H$36=1,$I$36=1,M5=$J$36+$J$38+1)),$K$37,IF(OR(AND($H$36=2,$I$36=2,M5=$J$36+$J$38),AND($H$36=2,$I$36=1,M5=$J$36+$J$38+1)),ABS(PPMT($L$36,1,$J$37-$J$38,$K$36)),IF(OR(AND($H$36=1,$I$36=2,M5&lt;$J$36+$J$37,M5&gt;$J$36+$J$38),AND($H$36=1,$I$36=1,M5&lt;=$J$36+$J$37,M5&gt;$J$36+$J$38+1)),$K$38,IF(AND($H$36=2,$I$36=2,M5&lt;$J$36+$J$37,M5&gt;$J$36+$J$38),ABS(PPMT($L$36,M5-$J$36-$J$38+1,$J$37-$J$38,$K$36)),IF(AND($H$36=2,$I$36=1,M5&lt;=$J$36+$J$37,M5&gt;$J$36+$J$38+1),ABS(PPMT($L$36,M5-$J$36-$J$38,$J$37-$J$38,$K$36)),0))))))</f>
        <v>0</v>
      </c>
      <c r="N37" s="662">
        <f aca="true" t="shared" si="33" ref="N37:AF37">IF(OR((N5&lt;$J$36+$J$38),AND($H$36=1,$I$36=1,N5=$J$36+$J$38),AND($H$36=2,$I$36=1,N5=$J$36+$J$38)),0,IF(OR(AND($H$36=1,$I$36=2,N5=$J$36+$J$38),AND($H$36=1,$I$36=1,N5=$J$36+$J$38+1)),$K$37,IF(OR(AND($H$36=2,$I$36=2,N5=$J$36+$J$38),AND($H$36=2,$I$36=1,N5=$J$36+$J$38+1)),ABS(PPMT($L$36,1,$J$37-$J$38,$K$36)),IF(OR(AND($H$36=1,$I$36=2,N5&lt;$J$36+$J$37,N5&gt;$J$36+$J$38),AND($H$36=1,$I$36=1,N5&lt;=$J$36+$J$37,N5&gt;$J$36+$J$38+1)),$K$38,IF(AND($H$36=2,$I$36=2,N5&lt;$J$36+$J$37,N5&gt;$J$36+$J$38),ABS(PPMT($L$36,N5-$J$36-$J$38+1,$J$37-$J$38,$K$36)),IF(AND($H$36=2,$I$36=1,N5&lt;=$J$36+$J$37,N5&gt;$J$36+$J$38+1),ABS(PPMT($L$36,N5-$J$36-$J$38,$J$37-$J$38,$K$36)),0))))))</f>
        <v>0</v>
      </c>
      <c r="O37" s="662">
        <f t="shared" si="33"/>
        <v>0</v>
      </c>
      <c r="P37" s="662">
        <f t="shared" si="33"/>
        <v>0</v>
      </c>
      <c r="Q37" s="662">
        <f t="shared" si="33"/>
        <v>0</v>
      </c>
      <c r="R37" s="662">
        <f t="shared" si="33"/>
        <v>0</v>
      </c>
      <c r="S37" s="662">
        <f t="shared" si="33"/>
        <v>0</v>
      </c>
      <c r="T37" s="662">
        <f t="shared" si="33"/>
        <v>0</v>
      </c>
      <c r="U37" s="662">
        <f t="shared" si="33"/>
        <v>0</v>
      </c>
      <c r="V37" s="663">
        <f t="shared" si="33"/>
        <v>0</v>
      </c>
      <c r="W37" s="664">
        <f t="shared" si="33"/>
        <v>0</v>
      </c>
      <c r="X37" s="662">
        <f t="shared" si="33"/>
        <v>0</v>
      </c>
      <c r="Y37" s="662">
        <f t="shared" si="33"/>
        <v>0</v>
      </c>
      <c r="Z37" s="662">
        <f t="shared" si="33"/>
        <v>0</v>
      </c>
      <c r="AA37" s="662">
        <f t="shared" si="33"/>
        <v>0</v>
      </c>
      <c r="AB37" s="662">
        <f t="shared" si="33"/>
        <v>0</v>
      </c>
      <c r="AC37" s="662">
        <f t="shared" si="33"/>
        <v>0</v>
      </c>
      <c r="AD37" s="662">
        <f t="shared" si="33"/>
        <v>0</v>
      </c>
      <c r="AE37" s="662">
        <f t="shared" si="33"/>
        <v>0</v>
      </c>
      <c r="AF37" s="663">
        <f t="shared" si="33"/>
        <v>0</v>
      </c>
      <c r="AG37" s="559">
        <f>SUM(M37:AF37)</f>
        <v>0</v>
      </c>
      <c r="AH37" s="560"/>
      <c r="AI37" s="560"/>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ht="17.25" customHeight="1">
      <c r="A38" s="89"/>
      <c r="B38" s="1433"/>
      <c r="C38" s="1501"/>
      <c r="D38" s="1502"/>
      <c r="E38" s="1440"/>
      <c r="F38" s="1445"/>
      <c r="G38" s="1451"/>
      <c r="H38" s="1479"/>
      <c r="I38" s="1479"/>
      <c r="J38" s="576"/>
      <c r="K38" s="563">
        <f>IF(J38="","",IF(J38&gt;=J37,"据置は償還の内数で!!",IF(H36=1,ROUNDDOWN((K36/(J37-J38)),-3),IF(OR(H36&lt;1,H36&gt;2),"〃","〃"))))</f>
      </c>
      <c r="L38" s="1448"/>
      <c r="M38" s="567">
        <f>TRUNC(IF($H$36=1,M36*$L$36,IF(AND($H$36=2,$I$36=1,$J$36+$J$38&lt;M5,$J$36+$J$37&gt;=M5),ABS(IPMT($L$36,M5-$J$36-$J$38,$J$37-$J$38,$K$36)),IF(AND($H$36=2,$I$36=2,$J$36+$J$38&lt;=M5,$J$36+$J$37&gt;M5),ABS(IPMT($L$36,M5-$J$36-$J$38+1,$J$37-$J$38,$K$36)),IF(AND($H$36=2,$I$36=1,$J$36&lt;M5,$J$36+$J$38&gt;=M5),ABS(IPMT($L$36,1,$J$37-$J$38,$K$36)),IF(AND($H$36=2,$I$36=2,$J$36&lt;=M5,$J$36+$J$38&gt;M5),ABS(IPMT($L$36,1,$J$37-$J$38,$K$36)),0))))))</f>
        <v>0</v>
      </c>
      <c r="N38" s="565">
        <f aca="true" t="shared" si="34" ref="N38:AF38">TRUNC(IF($H$36=1,N36*$L$36,IF(AND($H$36=2,$I$36=1,$J$36+$J$38&lt;N5,$J$36+$J$37&gt;=N5),ABS(IPMT($L$36,N5-$J$36-$J$38,$J$37-$J$38,$K$36)),IF(AND($H$36=2,$I$36=2,$J$36+$J$38&lt;=N5,$J$36+$J$37&gt;N5),ABS(IPMT($L$36,N5-$J$36-$J$38+1,$J$37-$J$38,$K$36)),IF(AND($H$36=2,$I$36=1,$J$36&lt;N5,$J$36+$J$38&gt;=N5),ABS(IPMT($L$36,1,$J$37-$J$38,$K$36)),IF(AND($H$36=2,$I$36=2,$J$36&lt;=N5,$J$36+$J$38&gt;N5),ABS(IPMT($L$36,1,$J$37-$J$38,$K$36)),0))))))</f>
        <v>0</v>
      </c>
      <c r="O38" s="565">
        <f t="shared" si="34"/>
        <v>0</v>
      </c>
      <c r="P38" s="565">
        <f t="shared" si="34"/>
        <v>0</v>
      </c>
      <c r="Q38" s="565">
        <f t="shared" si="34"/>
        <v>0</v>
      </c>
      <c r="R38" s="565">
        <f t="shared" si="34"/>
        <v>0</v>
      </c>
      <c r="S38" s="565">
        <f t="shared" si="34"/>
        <v>0</v>
      </c>
      <c r="T38" s="565">
        <f t="shared" si="34"/>
        <v>0</v>
      </c>
      <c r="U38" s="565">
        <f t="shared" si="34"/>
        <v>0</v>
      </c>
      <c r="V38" s="566">
        <f t="shared" si="34"/>
        <v>0</v>
      </c>
      <c r="W38" s="567">
        <f t="shared" si="34"/>
        <v>0</v>
      </c>
      <c r="X38" s="565">
        <f t="shared" si="34"/>
        <v>0</v>
      </c>
      <c r="Y38" s="565">
        <f t="shared" si="34"/>
        <v>0</v>
      </c>
      <c r="Z38" s="565">
        <f t="shared" si="34"/>
        <v>0</v>
      </c>
      <c r="AA38" s="565">
        <f t="shared" si="34"/>
        <v>0</v>
      </c>
      <c r="AB38" s="565">
        <f t="shared" si="34"/>
        <v>0</v>
      </c>
      <c r="AC38" s="565">
        <f t="shared" si="34"/>
        <v>0</v>
      </c>
      <c r="AD38" s="565">
        <f t="shared" si="34"/>
        <v>0</v>
      </c>
      <c r="AE38" s="565">
        <f t="shared" si="34"/>
        <v>0</v>
      </c>
      <c r="AF38" s="566">
        <f t="shared" si="34"/>
        <v>0</v>
      </c>
      <c r="AG38" s="559">
        <f>SUM(M38:AF38)</f>
        <v>0</v>
      </c>
      <c r="AH38" s="553"/>
      <c r="AI38" s="553"/>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17.25" customHeight="1">
      <c r="A39" s="89"/>
      <c r="B39" s="1433"/>
      <c r="C39" s="1471"/>
      <c r="D39" s="1472"/>
      <c r="E39" s="1453"/>
      <c r="F39" s="1444"/>
      <c r="G39" s="1454"/>
      <c r="H39" s="1408"/>
      <c r="I39" s="1408"/>
      <c r="J39" s="532"/>
      <c r="K39" s="568"/>
      <c r="L39" s="1428"/>
      <c r="M39" s="680">
        <f>IF(OR($H$39=2,M5&lt;$J$39),0,IF(AND($H$39=1,$I$39=1,M5=$J$39),0,IF(AND($H$39=1,$I$39=2,M5=$J$39),$K$39,IF(OR(AND($H$39=1,$I$39=1,M5&gt;$J$39,M5&lt;=($J$39+$J$41+1)),AND($H$39=1,$I$39=2,M5&gt;$J$39,M5&lt;=($J$39+$J$41))),$K$39,IF(OR(AND($H$39=1,$I$39=1,M5=($J$39+$J$41+2)),AND($H$39=1,$I$39=2,M5=($J$39+$J$41+1))),$K$39-$K$40,IF(AND($H$39=1,$I$39=1,M5&gt;($J$39+$J$41+2),M5&lt;=($J$39+$J$40+1)),$K$39-$K$40-$K$41*(M5-$J$39-$J$41-2),IF(AND($H$39=1,$I$39=2,M5&gt;($J$39+$J$41+1),M5&lt;=($J$39+$J$40)),$K$39-$K$40-$K$41*(M5-$J$39-$J$41-1),0)))))))</f>
        <v>0</v>
      </c>
      <c r="N39" s="678">
        <f aca="true" t="shared" si="35" ref="N39:AF39">IF(OR($H$39=2,N5&lt;$J$39),0,IF(AND($H$39=1,$I$39=1,N5=$J$39),0,IF(AND($H$39=1,$I$39=2,N5=$J$39),$K$39,IF(OR(AND($H$39=1,$I$39=1,N5&gt;$J$39,N5&lt;=($J$39+$J$41+1)),AND($H$39=1,$I$39=2,N5&gt;$J$39,N5&lt;=($J$39+$J$41))),$K$39,IF(OR(AND($H$39=1,$I$39=1,N5=($J$39+$J$41+2)),AND($H$39=1,$I$39=2,N5=($J$39+$J$41+1))),$K$39-$K$40,IF(AND($H$39=1,$I$39=1,N5&gt;($J$39+$J$41+2),N5&lt;=($J$39+$J$40+1)),$K$39-$K$40-$K$41*(N5-$J$39-$J$41-2),IF(AND($H$39=1,$I$39=2,N5&gt;($J$39+$J$41+1),N5&lt;=($J$39+$J$40)),$K$39-$K$40-$K$41*(N5-$J$39-$J$41-1),0)))))))</f>
        <v>0</v>
      </c>
      <c r="O39" s="678">
        <f t="shared" si="35"/>
        <v>0</v>
      </c>
      <c r="P39" s="678">
        <f t="shared" si="35"/>
        <v>0</v>
      </c>
      <c r="Q39" s="678">
        <f t="shared" si="35"/>
        <v>0</v>
      </c>
      <c r="R39" s="678">
        <f t="shared" si="35"/>
        <v>0</v>
      </c>
      <c r="S39" s="678">
        <f t="shared" si="35"/>
        <v>0</v>
      </c>
      <c r="T39" s="678">
        <f t="shared" si="35"/>
        <v>0</v>
      </c>
      <c r="U39" s="678">
        <f t="shared" si="35"/>
        <v>0</v>
      </c>
      <c r="V39" s="679">
        <f t="shared" si="35"/>
        <v>0</v>
      </c>
      <c r="W39" s="680">
        <f t="shared" si="35"/>
        <v>0</v>
      </c>
      <c r="X39" s="678">
        <f t="shared" si="35"/>
        <v>0</v>
      </c>
      <c r="Y39" s="678">
        <f t="shared" si="35"/>
        <v>0</v>
      </c>
      <c r="Z39" s="678">
        <f t="shared" si="35"/>
        <v>0</v>
      </c>
      <c r="AA39" s="678">
        <f t="shared" si="35"/>
        <v>0</v>
      </c>
      <c r="AB39" s="678">
        <f t="shared" si="35"/>
        <v>0</v>
      </c>
      <c r="AC39" s="678">
        <f t="shared" si="35"/>
        <v>0</v>
      </c>
      <c r="AD39" s="678">
        <f t="shared" si="35"/>
        <v>0</v>
      </c>
      <c r="AE39" s="678">
        <f t="shared" si="35"/>
        <v>0</v>
      </c>
      <c r="AF39" s="679">
        <f t="shared" si="35"/>
        <v>0</v>
      </c>
      <c r="AG39" s="559"/>
      <c r="AH39" s="553"/>
      <c r="AI39" s="553"/>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row>
    <row r="40" spans="1:68" ht="17.25" customHeight="1">
      <c r="A40" s="89"/>
      <c r="B40" s="1433"/>
      <c r="C40" s="1473"/>
      <c r="D40" s="1474"/>
      <c r="E40" s="1440"/>
      <c r="F40" s="1445"/>
      <c r="G40" s="1451"/>
      <c r="H40" s="1409"/>
      <c r="I40" s="1409"/>
      <c r="J40" s="554"/>
      <c r="K40" s="555">
        <f>IF(J40="","",IF(H39=1,K39-(J40-J41-1)*K41,IF(OR(H39&lt;1,H39&gt;2),"支払方式ｴﾗ-(1or2)","元利均等年賦払")))</f>
      </c>
      <c r="L40" s="1428"/>
      <c r="M40" s="664">
        <f>IF(OR((M5&lt;$J$39+$J$41),AND($H$39=1,$I$39=1,M5=$J$39+$J$41),AND($H$39=2,$I$39=1,M5=$J$39+$J$41)),0,IF(OR(AND($H$39=1,$I$39=2,M5=$J$39+$J$41),AND($H$39=1,$I$39=1,M5=$J$39+$J$41+1)),$K$40,IF(OR(AND($H$39=2,$I$39=2,M5=$J$39+$J$41),AND($H$39=2,$I$39=1,M5=$J$39+$J$41+1)),ABS(PPMT($L$39,1,$J$40-$J$41,$K$39)),IF(OR(AND($H$39=1,$I$39=2,M5&lt;$J$39+$J$40,M5&gt;$J$39+$J$41),AND($H$39=1,$I$39=1,M5&lt;=$J$39+$J$40,M5&gt;$J$39+$J$41+1)),$K$41,IF(AND($H$39=2,$I$39=2,M5&lt;$J$39+$J$40,M5&gt;$J$39+$J$41),ABS(PPMT($L$39,M5-$J$39-$J$41+1,$J$40-$J$41,$K$39)),IF(AND($H$39=2,$I$39=1,M5&lt;=$J$39+$J$40,M5&gt;$J$39+$J$41+1),ABS(PPMT($L$39,M5-$J$39-$J$41,$J$40-$J$41,$K$39)),0))))))</f>
        <v>0</v>
      </c>
      <c r="N40" s="662">
        <f aca="true" t="shared" si="36" ref="N40:AF40">IF(OR((N5&lt;$J$39+$J$41),AND($H$39=1,$I$39=1,N5=$J$39+$J$41),AND($H$39=2,$I$39=1,N5=$J$39+$J$41)),0,IF(OR(AND($H$39=1,$I$39=2,N5=$J$39+$J$41),AND($H$39=1,$I$39=1,N5=$J$39+$J$41+1)),$K$40,IF(OR(AND($H$39=2,$I$39=2,N5=$J$39+$J$41),AND($H$39=2,$I$39=1,N5=$J$39+$J$41+1)),ABS(PPMT($L$39,1,$J$40-$J$41,$K$39)),IF(OR(AND($H$39=1,$I$39=2,N5&lt;$J$39+$J$40,N5&gt;$J$39+$J$41),AND($H$39=1,$I$39=1,N5&lt;=$J$39+$J$40,N5&gt;$J$39+$J$41+1)),$K$41,IF(AND($H$39=2,$I$39=2,N5&lt;$J$39+$J$40,N5&gt;$J$39+$J$41),ABS(PPMT($L$39,N5-$J$39-$J$41+1,$J$40-$J$41,$K$39)),IF(AND($H$39=2,$I$39=1,N5&lt;=$J$39+$J$40,N5&gt;$J$39+$J$41+1),ABS(PPMT($L$39,N5-$J$39-$J$41,$J$40-$J$41,$K$39)),0))))))</f>
        <v>0</v>
      </c>
      <c r="O40" s="662">
        <f t="shared" si="36"/>
        <v>0</v>
      </c>
      <c r="P40" s="662">
        <f t="shared" si="36"/>
        <v>0</v>
      </c>
      <c r="Q40" s="662">
        <f t="shared" si="36"/>
        <v>0</v>
      </c>
      <c r="R40" s="662">
        <f t="shared" si="36"/>
        <v>0</v>
      </c>
      <c r="S40" s="662">
        <f t="shared" si="36"/>
        <v>0</v>
      </c>
      <c r="T40" s="662">
        <f t="shared" si="36"/>
        <v>0</v>
      </c>
      <c r="U40" s="662">
        <f t="shared" si="36"/>
        <v>0</v>
      </c>
      <c r="V40" s="663">
        <f t="shared" si="36"/>
        <v>0</v>
      </c>
      <c r="W40" s="664">
        <f t="shared" si="36"/>
        <v>0</v>
      </c>
      <c r="X40" s="662">
        <f t="shared" si="36"/>
        <v>0</v>
      </c>
      <c r="Y40" s="662">
        <f t="shared" si="36"/>
        <v>0</v>
      </c>
      <c r="Z40" s="662">
        <f t="shared" si="36"/>
        <v>0</v>
      </c>
      <c r="AA40" s="662">
        <f t="shared" si="36"/>
        <v>0</v>
      </c>
      <c r="AB40" s="662">
        <f t="shared" si="36"/>
        <v>0</v>
      </c>
      <c r="AC40" s="662">
        <f t="shared" si="36"/>
        <v>0</v>
      </c>
      <c r="AD40" s="662">
        <f t="shared" si="36"/>
        <v>0</v>
      </c>
      <c r="AE40" s="662">
        <f t="shared" si="36"/>
        <v>0</v>
      </c>
      <c r="AF40" s="663">
        <f t="shared" si="36"/>
        <v>0</v>
      </c>
      <c r="AG40" s="559">
        <f>SUM(M40:AF40)</f>
        <v>0</v>
      </c>
      <c r="AH40" s="560"/>
      <c r="AI40" s="560"/>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7.25" customHeight="1" thickBot="1">
      <c r="A41" s="89"/>
      <c r="B41" s="1433"/>
      <c r="C41" s="1475"/>
      <c r="D41" s="1476"/>
      <c r="E41" s="1455"/>
      <c r="F41" s="1456"/>
      <c r="G41" s="1457"/>
      <c r="H41" s="1410"/>
      <c r="I41" s="1458"/>
      <c r="J41" s="682"/>
      <c r="K41" s="563">
        <f>IF(J41="","",IF(J41&gt;=J40,"据置は償還の内数で!!",IF(H39=1,ROUNDDOWN((K39/(J40-J41)),-3),IF(OR(H39&lt;1,H39&gt;2),"〃","〃"))))</f>
      </c>
      <c r="L41" s="1459"/>
      <c r="M41" s="584">
        <f>TRUNC(IF($H$39=1,M39*$L$39,IF(AND($H$39=2,$I$39=1,$J$39+$J$41&lt;M5,$J$39+$J$40&gt;=M5),ABS(IPMT($L$39,M5-$J$39-$J$41,$J$40-$J$41,$K$39)),IF(AND($H$39=2,$I$39=2,$J$39+$J$41&lt;=M5,$J$39+$J$40&gt;M5),ABS(IPMT($L$39,M5-$J$39-$J$41+1,$J$40-$J$41,$K$39)),IF(AND($H$39=2,$I$39=1,$J$39&lt;M5,$J$39+$J$41&gt;=M5),ABS(IPMT($L$39,1,$J$40-$J$41,$K$39)),IF(AND($H$39=2,$I$39=2,$J$39&lt;=M5,$J$39+$J$41&gt;M5),ABS(IPMT($L$39,1,$J$40-$J$41,$K$39)),0))))))</f>
        <v>0</v>
      </c>
      <c r="N41" s="582">
        <f aca="true" t="shared" si="37" ref="N41:AF41">TRUNC(IF($H$39=1,N39*$L$39,IF(AND($H$39=2,$I$39=1,$J$39+$J$41&lt;N5,$J$39+$J$40&gt;=N5),ABS(IPMT($L$39,N5-$J$39-$J$41,$J$40-$J$41,$K$39)),IF(AND($H$39=2,$I$39=2,$J$39+$J$41&lt;=N5,$J$39+$J$40&gt;N5),ABS(IPMT($L$39,N5-$J$39-$J$41+1,$J$40-$J$41,$K$39)),IF(AND($H$39=2,$I$39=1,$J$39&lt;N5,$J$39+$J$41&gt;=N5),ABS(IPMT($L$39,1,$J$40-$J$41,$K$39)),IF(AND($H$39=2,$I$39=2,$J$39&lt;=N5,$J$39+$J$41&gt;N5),ABS(IPMT($L$39,1,$J$40-$J$41,$K$39)),0))))))</f>
        <v>0</v>
      </c>
      <c r="O41" s="582">
        <f t="shared" si="37"/>
        <v>0</v>
      </c>
      <c r="P41" s="582">
        <f t="shared" si="37"/>
        <v>0</v>
      </c>
      <c r="Q41" s="582">
        <f t="shared" si="37"/>
        <v>0</v>
      </c>
      <c r="R41" s="582">
        <f t="shared" si="37"/>
        <v>0</v>
      </c>
      <c r="S41" s="582">
        <f t="shared" si="37"/>
        <v>0</v>
      </c>
      <c r="T41" s="582">
        <f t="shared" si="37"/>
        <v>0</v>
      </c>
      <c r="U41" s="582">
        <f t="shared" si="37"/>
        <v>0</v>
      </c>
      <c r="V41" s="583">
        <f t="shared" si="37"/>
        <v>0</v>
      </c>
      <c r="W41" s="584">
        <f t="shared" si="37"/>
        <v>0</v>
      </c>
      <c r="X41" s="582">
        <f t="shared" si="37"/>
        <v>0</v>
      </c>
      <c r="Y41" s="582">
        <f t="shared" si="37"/>
        <v>0</v>
      </c>
      <c r="Z41" s="582">
        <f t="shared" si="37"/>
        <v>0</v>
      </c>
      <c r="AA41" s="582">
        <f t="shared" si="37"/>
        <v>0</v>
      </c>
      <c r="AB41" s="582">
        <f t="shared" si="37"/>
        <v>0</v>
      </c>
      <c r="AC41" s="582">
        <f t="shared" si="37"/>
        <v>0</v>
      </c>
      <c r="AD41" s="582">
        <f t="shared" si="37"/>
        <v>0</v>
      </c>
      <c r="AE41" s="582">
        <f t="shared" si="37"/>
        <v>0</v>
      </c>
      <c r="AF41" s="583">
        <f t="shared" si="37"/>
        <v>0</v>
      </c>
      <c r="AG41" s="559">
        <f>SUM(M41:AF41)</f>
        <v>0</v>
      </c>
      <c r="AH41" s="553"/>
      <c r="AI41" s="553"/>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17.25" customHeight="1" thickTop="1">
      <c r="A42" s="89"/>
      <c r="B42" s="1433"/>
      <c r="C42" s="1503" t="s">
        <v>84</v>
      </c>
      <c r="D42" s="1504"/>
      <c r="E42" s="1507" t="s">
        <v>383</v>
      </c>
      <c r="F42" s="1507" t="s">
        <v>383</v>
      </c>
      <c r="G42" s="1507" t="s">
        <v>383</v>
      </c>
      <c r="H42" s="1513" t="s">
        <v>385</v>
      </c>
      <c r="I42" s="1516" t="s">
        <v>383</v>
      </c>
      <c r="J42" s="1507" t="s">
        <v>383</v>
      </c>
      <c r="K42" s="1518">
        <f>K36+K39</f>
        <v>0</v>
      </c>
      <c r="L42" s="1521" t="s">
        <v>385</v>
      </c>
      <c r="M42" s="599">
        <f aca="true" t="shared" si="38" ref="M42:AF42">M36+M39</f>
        <v>0</v>
      </c>
      <c r="N42" s="600">
        <f t="shared" si="38"/>
        <v>0</v>
      </c>
      <c r="O42" s="600">
        <f t="shared" si="38"/>
        <v>0</v>
      </c>
      <c r="P42" s="600">
        <f t="shared" si="38"/>
        <v>0</v>
      </c>
      <c r="Q42" s="600">
        <f t="shared" si="38"/>
        <v>0</v>
      </c>
      <c r="R42" s="600">
        <f t="shared" si="38"/>
        <v>0</v>
      </c>
      <c r="S42" s="600">
        <f t="shared" si="38"/>
        <v>0</v>
      </c>
      <c r="T42" s="600">
        <f t="shared" si="38"/>
        <v>0</v>
      </c>
      <c r="U42" s="600">
        <f t="shared" si="38"/>
        <v>0</v>
      </c>
      <c r="V42" s="601">
        <f t="shared" si="38"/>
        <v>0</v>
      </c>
      <c r="W42" s="602">
        <f t="shared" si="38"/>
        <v>0</v>
      </c>
      <c r="X42" s="600">
        <f t="shared" si="38"/>
        <v>0</v>
      </c>
      <c r="Y42" s="600">
        <f t="shared" si="38"/>
        <v>0</v>
      </c>
      <c r="Z42" s="600">
        <f t="shared" si="38"/>
        <v>0</v>
      </c>
      <c r="AA42" s="600">
        <f t="shared" si="38"/>
        <v>0</v>
      </c>
      <c r="AB42" s="600">
        <f t="shared" si="38"/>
        <v>0</v>
      </c>
      <c r="AC42" s="600">
        <f t="shared" si="38"/>
        <v>0</v>
      </c>
      <c r="AD42" s="600">
        <f t="shared" si="38"/>
        <v>0</v>
      </c>
      <c r="AE42" s="600">
        <f t="shared" si="38"/>
        <v>0</v>
      </c>
      <c r="AF42" s="601">
        <f t="shared" si="38"/>
        <v>0</v>
      </c>
      <c r="AG42" s="559"/>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17.25" customHeight="1">
      <c r="A43" s="89"/>
      <c r="B43" s="1433"/>
      <c r="C43" s="1505"/>
      <c r="D43" s="1505"/>
      <c r="E43" s="1508"/>
      <c r="F43" s="1508"/>
      <c r="G43" s="1508"/>
      <c r="H43" s="1514"/>
      <c r="I43" s="1496"/>
      <c r="J43" s="1508"/>
      <c r="K43" s="1519"/>
      <c r="L43" s="1522"/>
      <c r="M43" s="603">
        <f aca="true" t="shared" si="39" ref="M43:AF43">ROUND(M37+M40,0)</f>
        <v>0</v>
      </c>
      <c r="N43" s="604">
        <f t="shared" si="39"/>
        <v>0</v>
      </c>
      <c r="O43" s="604">
        <f t="shared" si="39"/>
        <v>0</v>
      </c>
      <c r="P43" s="604">
        <f t="shared" si="39"/>
        <v>0</v>
      </c>
      <c r="Q43" s="604">
        <f t="shared" si="39"/>
        <v>0</v>
      </c>
      <c r="R43" s="604">
        <f t="shared" si="39"/>
        <v>0</v>
      </c>
      <c r="S43" s="604">
        <f t="shared" si="39"/>
        <v>0</v>
      </c>
      <c r="T43" s="604">
        <f t="shared" si="39"/>
        <v>0</v>
      </c>
      <c r="U43" s="604">
        <f t="shared" si="39"/>
        <v>0</v>
      </c>
      <c r="V43" s="605">
        <f t="shared" si="39"/>
        <v>0</v>
      </c>
      <c r="W43" s="606">
        <f t="shared" si="39"/>
        <v>0</v>
      </c>
      <c r="X43" s="604">
        <f t="shared" si="39"/>
        <v>0</v>
      </c>
      <c r="Y43" s="604">
        <f t="shared" si="39"/>
        <v>0</v>
      </c>
      <c r="Z43" s="604">
        <f t="shared" si="39"/>
        <v>0</v>
      </c>
      <c r="AA43" s="604">
        <f t="shared" si="39"/>
        <v>0</v>
      </c>
      <c r="AB43" s="604">
        <f t="shared" si="39"/>
        <v>0</v>
      </c>
      <c r="AC43" s="604">
        <f t="shared" si="39"/>
        <v>0</v>
      </c>
      <c r="AD43" s="604">
        <f t="shared" si="39"/>
        <v>0</v>
      </c>
      <c r="AE43" s="604">
        <f t="shared" si="39"/>
        <v>0</v>
      </c>
      <c r="AF43" s="605">
        <f t="shared" si="39"/>
        <v>0</v>
      </c>
      <c r="AG43" s="559">
        <f>SUM(M43:AF43)</f>
        <v>0</v>
      </c>
      <c r="AH43" s="607"/>
      <c r="AI43" s="607"/>
      <c r="AJ43" s="607"/>
      <c r="AK43" s="607"/>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17.25" customHeight="1" thickBot="1">
      <c r="A44" s="89"/>
      <c r="B44" s="1434"/>
      <c r="C44" s="1506"/>
      <c r="D44" s="1506"/>
      <c r="E44" s="1509"/>
      <c r="F44" s="1509"/>
      <c r="G44" s="1509"/>
      <c r="H44" s="1515"/>
      <c r="I44" s="1517"/>
      <c r="J44" s="1509"/>
      <c r="K44" s="1520"/>
      <c r="L44" s="1523"/>
      <c r="M44" s="569">
        <f aca="true" t="shared" si="40" ref="M44:AF44">M38+M41</f>
        <v>0</v>
      </c>
      <c r="N44" s="608">
        <f t="shared" si="40"/>
        <v>0</v>
      </c>
      <c r="O44" s="608">
        <f t="shared" si="40"/>
        <v>0</v>
      </c>
      <c r="P44" s="608">
        <f t="shared" si="40"/>
        <v>0</v>
      </c>
      <c r="Q44" s="608">
        <f t="shared" si="40"/>
        <v>0</v>
      </c>
      <c r="R44" s="608">
        <f t="shared" si="40"/>
        <v>0</v>
      </c>
      <c r="S44" s="608">
        <f t="shared" si="40"/>
        <v>0</v>
      </c>
      <c r="T44" s="608">
        <f t="shared" si="40"/>
        <v>0</v>
      </c>
      <c r="U44" s="608">
        <f t="shared" si="40"/>
        <v>0</v>
      </c>
      <c r="V44" s="609">
        <f t="shared" si="40"/>
        <v>0</v>
      </c>
      <c r="W44" s="610">
        <f t="shared" si="40"/>
        <v>0</v>
      </c>
      <c r="X44" s="608">
        <f t="shared" si="40"/>
        <v>0</v>
      </c>
      <c r="Y44" s="608">
        <f t="shared" si="40"/>
        <v>0</v>
      </c>
      <c r="Z44" s="608">
        <f t="shared" si="40"/>
        <v>0</v>
      </c>
      <c r="AA44" s="608">
        <f t="shared" si="40"/>
        <v>0</v>
      </c>
      <c r="AB44" s="608">
        <f t="shared" si="40"/>
        <v>0</v>
      </c>
      <c r="AC44" s="608">
        <f t="shared" si="40"/>
        <v>0</v>
      </c>
      <c r="AD44" s="608">
        <f t="shared" si="40"/>
        <v>0</v>
      </c>
      <c r="AE44" s="608">
        <f t="shared" si="40"/>
        <v>0</v>
      </c>
      <c r="AF44" s="609">
        <f t="shared" si="40"/>
        <v>0</v>
      </c>
      <c r="AG44" s="559">
        <f>SUM(M44:AF44)</f>
        <v>0</v>
      </c>
      <c r="AH44" s="607"/>
      <c r="AI44" s="607"/>
      <c r="AJ44" s="607"/>
      <c r="AK44" s="607"/>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17.25" customHeight="1">
      <c r="A45" s="89"/>
      <c r="B45" s="1524" t="s">
        <v>85</v>
      </c>
      <c r="C45" s="1525"/>
      <c r="D45" s="1525"/>
      <c r="E45" s="1525" t="s">
        <v>383</v>
      </c>
      <c r="F45" s="1525" t="s">
        <v>383</v>
      </c>
      <c r="G45" s="1510" t="s">
        <v>383</v>
      </c>
      <c r="H45" s="1534" t="s">
        <v>385</v>
      </c>
      <c r="I45" s="1534" t="s">
        <v>383</v>
      </c>
      <c r="J45" s="1510" t="s">
        <v>383</v>
      </c>
      <c r="K45" s="1529">
        <f>K42+K33</f>
        <v>0</v>
      </c>
      <c r="L45" s="1532" t="s">
        <v>385</v>
      </c>
      <c r="M45" s="611">
        <f>M33+M42</f>
        <v>0</v>
      </c>
      <c r="N45" s="612">
        <f aca="true" t="shared" si="41" ref="M45:AF47">N33+N42</f>
        <v>0</v>
      </c>
      <c r="O45" s="612">
        <f t="shared" si="41"/>
        <v>0</v>
      </c>
      <c r="P45" s="612">
        <f t="shared" si="41"/>
        <v>0</v>
      </c>
      <c r="Q45" s="612">
        <f t="shared" si="41"/>
        <v>0</v>
      </c>
      <c r="R45" s="612">
        <f t="shared" si="41"/>
        <v>0</v>
      </c>
      <c r="S45" s="612">
        <f t="shared" si="41"/>
        <v>0</v>
      </c>
      <c r="T45" s="612">
        <f t="shared" si="41"/>
        <v>0</v>
      </c>
      <c r="U45" s="612">
        <f t="shared" si="41"/>
        <v>0</v>
      </c>
      <c r="V45" s="613">
        <f t="shared" si="41"/>
        <v>0</v>
      </c>
      <c r="W45" s="614">
        <f t="shared" si="41"/>
        <v>0</v>
      </c>
      <c r="X45" s="612">
        <f t="shared" si="41"/>
        <v>0</v>
      </c>
      <c r="Y45" s="612">
        <f t="shared" si="41"/>
        <v>0</v>
      </c>
      <c r="Z45" s="612">
        <f t="shared" si="41"/>
        <v>0</v>
      </c>
      <c r="AA45" s="612">
        <f t="shared" si="41"/>
        <v>0</v>
      </c>
      <c r="AB45" s="612">
        <f t="shared" si="41"/>
        <v>0</v>
      </c>
      <c r="AC45" s="612">
        <f t="shared" si="41"/>
        <v>0</v>
      </c>
      <c r="AD45" s="612">
        <f t="shared" si="41"/>
        <v>0</v>
      </c>
      <c r="AE45" s="612">
        <f t="shared" si="41"/>
        <v>0</v>
      </c>
      <c r="AF45" s="615">
        <f t="shared" si="41"/>
        <v>0</v>
      </c>
      <c r="AG45" s="559"/>
      <c r="AH45" s="607"/>
      <c r="AI45" s="607"/>
      <c r="AJ45" s="607"/>
      <c r="AK45" s="607"/>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17.25" customHeight="1">
      <c r="A46" s="89"/>
      <c r="B46" s="1526"/>
      <c r="C46" s="1511"/>
      <c r="D46" s="1511"/>
      <c r="E46" s="1511"/>
      <c r="F46" s="1511"/>
      <c r="G46" s="1511"/>
      <c r="H46" s="1535"/>
      <c r="I46" s="1535"/>
      <c r="J46" s="1511"/>
      <c r="K46" s="1530"/>
      <c r="L46" s="1533"/>
      <c r="M46" s="603">
        <f t="shared" si="41"/>
        <v>0</v>
      </c>
      <c r="N46" s="604">
        <f t="shared" si="41"/>
        <v>0</v>
      </c>
      <c r="O46" s="604">
        <f t="shared" si="41"/>
        <v>0</v>
      </c>
      <c r="P46" s="778">
        <f t="shared" si="41"/>
        <v>0</v>
      </c>
      <c r="Q46" s="778">
        <f t="shared" si="41"/>
        <v>0</v>
      </c>
      <c r="R46" s="604">
        <f t="shared" si="41"/>
        <v>0</v>
      </c>
      <c r="S46" s="604">
        <f t="shared" si="41"/>
        <v>0</v>
      </c>
      <c r="T46" s="604">
        <f t="shared" si="41"/>
        <v>0</v>
      </c>
      <c r="U46" s="604">
        <f t="shared" si="41"/>
        <v>0</v>
      </c>
      <c r="V46" s="605">
        <f t="shared" si="41"/>
        <v>0</v>
      </c>
      <c r="W46" s="606">
        <f t="shared" si="41"/>
        <v>0</v>
      </c>
      <c r="X46" s="604">
        <f t="shared" si="41"/>
        <v>0</v>
      </c>
      <c r="Y46" s="604">
        <f t="shared" si="41"/>
        <v>0</v>
      </c>
      <c r="Z46" s="604">
        <f t="shared" si="41"/>
        <v>0</v>
      </c>
      <c r="AA46" s="604">
        <f t="shared" si="41"/>
        <v>0</v>
      </c>
      <c r="AB46" s="604">
        <f t="shared" si="41"/>
        <v>0</v>
      </c>
      <c r="AC46" s="604">
        <f t="shared" si="41"/>
        <v>0</v>
      </c>
      <c r="AD46" s="604">
        <f t="shared" si="41"/>
        <v>0</v>
      </c>
      <c r="AE46" s="604">
        <f t="shared" si="41"/>
        <v>0</v>
      </c>
      <c r="AF46" s="616">
        <f t="shared" si="41"/>
        <v>0</v>
      </c>
      <c r="AG46" s="559">
        <f>SUM(M46:AF46)</f>
        <v>0</v>
      </c>
      <c r="AH46" s="607"/>
      <c r="AI46" s="607"/>
      <c r="AJ46" s="607"/>
      <c r="AK46" s="607"/>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17.25" customHeight="1" thickBot="1">
      <c r="A47" s="89"/>
      <c r="B47" s="1526"/>
      <c r="C47" s="1511"/>
      <c r="D47" s="1511"/>
      <c r="E47" s="1511"/>
      <c r="F47" s="1511"/>
      <c r="G47" s="1511"/>
      <c r="H47" s="1535"/>
      <c r="I47" s="1535"/>
      <c r="J47" s="1511"/>
      <c r="K47" s="1530"/>
      <c r="L47" s="1376"/>
      <c r="M47" s="569">
        <f t="shared" si="41"/>
        <v>0</v>
      </c>
      <c r="N47" s="597">
        <f t="shared" si="41"/>
        <v>0</v>
      </c>
      <c r="O47" s="597">
        <f t="shared" si="41"/>
        <v>0</v>
      </c>
      <c r="P47" s="779">
        <f t="shared" si="41"/>
        <v>0</v>
      </c>
      <c r="Q47" s="779">
        <f t="shared" si="41"/>
        <v>0</v>
      </c>
      <c r="R47" s="597">
        <f t="shared" si="41"/>
        <v>0</v>
      </c>
      <c r="S47" s="597">
        <f t="shared" si="41"/>
        <v>0</v>
      </c>
      <c r="T47" s="597">
        <f t="shared" si="41"/>
        <v>0</v>
      </c>
      <c r="U47" s="597">
        <f t="shared" si="41"/>
        <v>0</v>
      </c>
      <c r="V47" s="573">
        <f t="shared" si="41"/>
        <v>0</v>
      </c>
      <c r="W47" s="598">
        <f t="shared" si="41"/>
        <v>0</v>
      </c>
      <c r="X47" s="597">
        <f t="shared" si="41"/>
        <v>0</v>
      </c>
      <c r="Y47" s="597">
        <f t="shared" si="41"/>
        <v>0</v>
      </c>
      <c r="Z47" s="597">
        <f t="shared" si="41"/>
        <v>0</v>
      </c>
      <c r="AA47" s="597">
        <f t="shared" si="41"/>
        <v>0</v>
      </c>
      <c r="AB47" s="597">
        <f t="shared" si="41"/>
        <v>0</v>
      </c>
      <c r="AC47" s="597">
        <f t="shared" si="41"/>
        <v>0</v>
      </c>
      <c r="AD47" s="597">
        <f t="shared" si="41"/>
        <v>0</v>
      </c>
      <c r="AE47" s="597">
        <f t="shared" si="41"/>
        <v>0</v>
      </c>
      <c r="AF47" s="617">
        <f t="shared" si="41"/>
        <v>0</v>
      </c>
      <c r="AG47" s="559">
        <f>SUM(M47:AF47)</f>
        <v>0</v>
      </c>
      <c r="AH47" s="607"/>
      <c r="AI47" s="607"/>
      <c r="AJ47" s="607"/>
      <c r="AK47" s="607"/>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20.25" customHeight="1" thickBot="1">
      <c r="A48" s="89"/>
      <c r="B48" s="1527"/>
      <c r="C48" s="1528"/>
      <c r="D48" s="1528"/>
      <c r="E48" s="1512"/>
      <c r="F48" s="1512"/>
      <c r="G48" s="1512"/>
      <c r="H48" s="1536"/>
      <c r="I48" s="1536"/>
      <c r="J48" s="1512"/>
      <c r="K48" s="1531"/>
      <c r="L48" s="618" t="s">
        <v>403</v>
      </c>
      <c r="M48" s="619">
        <f aca="true" t="shared" si="42" ref="M48:AF48">M46+M47</f>
        <v>0</v>
      </c>
      <c r="N48" s="620">
        <f t="shared" si="42"/>
        <v>0</v>
      </c>
      <c r="O48" s="620">
        <f t="shared" si="42"/>
        <v>0</v>
      </c>
      <c r="P48" s="780">
        <f t="shared" si="42"/>
        <v>0</v>
      </c>
      <c r="Q48" s="780">
        <f t="shared" si="42"/>
        <v>0</v>
      </c>
      <c r="R48" s="620">
        <f t="shared" si="42"/>
        <v>0</v>
      </c>
      <c r="S48" s="620">
        <f t="shared" si="42"/>
        <v>0</v>
      </c>
      <c r="T48" s="620">
        <f t="shared" si="42"/>
        <v>0</v>
      </c>
      <c r="U48" s="620">
        <f t="shared" si="42"/>
        <v>0</v>
      </c>
      <c r="V48" s="621">
        <f t="shared" si="42"/>
        <v>0</v>
      </c>
      <c r="W48" s="622">
        <f t="shared" si="42"/>
        <v>0</v>
      </c>
      <c r="X48" s="620">
        <f t="shared" si="42"/>
        <v>0</v>
      </c>
      <c r="Y48" s="620">
        <f t="shared" si="42"/>
        <v>0</v>
      </c>
      <c r="Z48" s="620">
        <f t="shared" si="42"/>
        <v>0</v>
      </c>
      <c r="AA48" s="620">
        <f t="shared" si="42"/>
        <v>0</v>
      </c>
      <c r="AB48" s="620">
        <f t="shared" si="42"/>
        <v>0</v>
      </c>
      <c r="AC48" s="620">
        <f t="shared" si="42"/>
        <v>0</v>
      </c>
      <c r="AD48" s="620">
        <f t="shared" si="42"/>
        <v>0</v>
      </c>
      <c r="AE48" s="620">
        <f t="shared" si="42"/>
        <v>0</v>
      </c>
      <c r="AF48" s="623">
        <f t="shared" si="42"/>
        <v>0</v>
      </c>
      <c r="AG48" s="559">
        <f>SUM(M48:AF48)</f>
        <v>0</v>
      </c>
      <c r="AH48" s="607"/>
      <c r="AI48" s="607"/>
      <c r="AJ48" s="607"/>
      <c r="AK48" s="60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4:68" ht="21" customHeight="1">
      <c r="N49" s="1007" t="s">
        <v>468</v>
      </c>
      <c r="X49" s="1007" t="s">
        <v>469</v>
      </c>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33:68" ht="13.5">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33:68" ht="13.5">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33:68" ht="13.5">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33:68" ht="13.5">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9:68" ht="13.5">
      <c r="I54">
        <v>1</v>
      </c>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9:68" ht="13.5">
      <c r="I55">
        <v>2</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33:68" ht="13.5">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33:68" ht="13.5">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33:68" ht="13.5">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33:68" ht="13.5">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33:68" ht="13.5">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33:68" ht="13.5">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row>
    <row r="62" spans="33:68" ht="13.5">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row>
    <row r="63" spans="33:68" ht="13.5">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row>
    <row r="64" spans="33:68" ht="13.5">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row>
    <row r="65" spans="33:68" ht="13.5">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33:68" ht="13.5">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33:68" ht="13.5">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33:68" ht="13.5">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33:68" ht="13.5">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33:68" ht="13.5">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row>
    <row r="71" spans="33:68" ht="13.5">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row>
    <row r="72" spans="33:68" ht="13.5">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row>
    <row r="73" spans="33:68" ht="13.5">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row>
    <row r="74" spans="33:68" ht="13.5">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33:68" ht="13.5">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33:68" ht="13.5">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33:68" ht="13.5">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33:68" ht="13.5">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33:68" ht="13.5">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33:68" ht="13.5">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33:68" ht="13.5">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33:68" ht="13.5">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33:68" ht="13.5">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33:68" ht="13.5">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33:68" ht="13.5">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3:68" ht="13.5">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3:68" ht="13.5">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3:68" ht="13.5">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3:68" ht="13.5">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3:68" ht="13.5">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3:68" ht="13.5">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3:68" ht="13.5">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3:68" ht="13.5">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3:68" ht="13.5">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3:68" ht="13.5">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3:68" ht="13.5">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3:68" ht="13.5">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3:68" ht="13.5">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3:68" ht="13.5">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3:68" ht="13.5">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3:68" ht="13.5">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3:68" ht="13.5">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3:68" ht="13.5">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3:68" ht="13.5">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3:68" ht="13.5">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3:68" ht="13.5">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3:68" ht="13.5">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3:68" ht="13.5">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3:68" ht="13.5">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3:68" ht="13.5">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3:68" ht="13.5">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3:68" ht="13.5">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3:68" ht="13.5">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3:68" ht="13.5">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3:68" ht="13.5">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3:68" ht="13.5">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3:68" ht="13.5">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3:68" ht="13.5">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3:68" ht="13.5">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3:68" ht="13.5">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3:68" ht="13.5">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3:68" ht="13.5">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3:68" ht="13.5">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3:68" ht="13.5">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3:68" ht="13.5">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3:68" ht="13.5">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3:68" ht="13.5">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3:68" ht="13.5">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3:68" ht="13.5">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3:68" ht="13.5">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3:68" ht="13.5">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3:68" ht="13.5">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3:68" ht="13.5">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3:68" ht="13.5">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3:68" ht="13.5">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3:68" ht="13.5">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3:68" ht="13.5">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3:68" ht="13.5">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3:68" ht="13.5">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3:68" ht="13.5">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3:68" ht="13.5">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3:68" ht="13.5">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3:68" ht="13.5">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3:68" ht="13.5">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3:68" ht="13.5">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3:68" ht="13.5">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3:68" ht="13.5">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3:68" ht="13.5">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3:68" ht="13.5">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3:68" ht="13.5">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3:68" ht="13.5">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3:68" ht="13.5">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3:68" ht="13.5">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3:68" ht="13.5">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3:68" ht="13.5">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3:68" ht="13.5">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3:68" ht="13.5">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3:68" ht="13.5">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3:68" ht="13.5">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3:68" ht="13.5">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3:68" ht="13.5">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3:68" ht="13.5">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3:68" ht="13.5">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3:68" ht="13.5">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3:68" ht="13.5">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3:68" ht="13.5">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3:68" ht="13.5">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3:68" ht="13.5">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3:68" ht="13.5">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3:68" ht="13.5">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3:68" ht="13.5">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3:68" ht="13.5">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3:68" ht="13.5">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3:68" ht="13.5">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3:68" ht="13.5">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3:68" ht="13.5">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3:68" ht="13.5">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3:68" ht="13.5">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3:68" ht="13.5">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33:68" ht="13.5">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33:68" ht="13.5">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33:68" ht="13.5">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33:68" ht="13.5">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33:68" ht="13.5">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33:68" ht="13.5">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33:68" ht="13.5">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33:68" ht="13.5">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33:68" ht="13.5">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33:68" ht="13.5">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33:68" ht="13.5">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33:68" ht="13.5">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33:68" ht="13.5">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33:68" ht="13.5">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33:68" ht="13.5">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33:68" ht="13.5">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33:68" ht="13.5">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33:68" ht="13.5">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33:68" ht="13.5">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33:68" ht="13.5">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33:68" ht="13.5">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33:68" ht="13.5">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33:68" ht="13.5">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33:68" ht="13.5">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33:68" ht="13.5">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33:68" ht="13.5">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33:68" ht="13.5">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33:68" ht="13.5">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33:68" ht="13.5">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33:68" ht="13.5">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33:68" ht="13.5">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33:68" ht="13.5">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33:68" ht="13.5">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33:68" ht="13.5">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33:68" ht="13.5">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33:68" ht="13.5">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33:68" ht="13.5">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33:68" ht="13.5">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33:68" ht="13.5">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33:68" ht="13.5">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33:68" ht="13.5">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33:68" ht="13.5">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33:68" ht="13.5">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33:68" ht="13.5">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33:68" ht="13.5">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33:68" ht="13.5">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33:68" ht="13.5">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33:68" ht="13.5">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33:68" ht="13.5">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33:68" ht="13.5">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33:68" ht="13.5">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33:68" ht="13.5">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33:68" ht="13.5">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33:68" ht="13.5">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33:68" ht="13.5">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33:68" ht="13.5">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33:68" ht="13.5">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33:68" ht="13.5">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33:68" ht="13.5">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33:68" ht="13.5">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33:68" ht="13.5">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33:68" ht="13.5">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33:68" ht="13.5">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33:68" ht="13.5">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33:68" ht="13.5">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33:68" ht="13.5">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33:68" ht="13.5">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33:68" ht="13.5">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33:68" ht="13.5">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33:68" ht="13.5">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33:68" ht="13.5">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33:68" ht="13.5">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33:68" ht="13.5">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33:68" ht="13.5">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33:68" ht="13.5">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33:68" ht="13.5">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33:68" ht="13.5">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33:68" ht="13.5">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33:68" ht="13.5">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33:68" ht="13.5">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33:68" ht="13.5">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33:68" ht="13.5">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33:68" ht="13.5">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33:68" ht="13.5">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33:68" ht="13.5">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33:68" ht="13.5">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33:68" ht="13.5">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33:68" ht="13.5">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33:68" ht="13.5">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33:68" ht="13.5">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33:68" ht="13.5">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33:68" ht="13.5">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33:68" ht="13.5">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33:68" ht="13.5">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33:68" ht="13.5">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33:68" ht="13.5">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33:68" ht="13.5">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33:68" ht="13.5">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33:68" ht="13.5">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33:68" ht="13.5">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33:68" ht="13.5">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33:68" ht="13.5">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33:68" ht="13.5">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33:68" ht="13.5">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33:68" ht="13.5">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33:68" ht="13.5">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33:68" ht="13.5">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33:68" ht="13.5">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33:68" ht="13.5">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33:68" ht="13.5">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33:68" ht="13.5">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33:68" ht="13.5">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33:68" ht="13.5">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33:68" ht="13.5">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33:68" ht="13.5">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33:68" ht="13.5">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33:68" ht="13.5">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33:68" ht="13.5">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33:68" ht="13.5">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33:68" ht="13.5">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33:68" ht="13.5">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33:68" ht="13.5">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33:68" ht="13.5">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33:68" ht="13.5">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33:68" ht="13.5">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33:68" ht="13.5">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33:68" ht="13.5">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33:68" ht="13.5">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33:68" ht="13.5">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33:68" ht="13.5">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33:68" ht="13.5">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33:68" ht="13.5">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33:68" ht="13.5">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33:68" ht="13.5">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33:68" ht="13.5">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33:68" ht="13.5">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33:68" ht="13.5">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33:68" ht="13.5">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33:68" ht="13.5">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33:68" ht="13.5">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33:68" ht="13.5">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33:68" ht="13.5">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33:68" ht="13.5">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33:68" ht="13.5">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33:68" ht="13.5">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33:68" ht="13.5">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33:68" ht="13.5">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33:68" ht="13.5">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33:68" ht="13.5">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33:68" ht="13.5">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33:68" ht="13.5">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33:68" ht="13.5">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33:68" ht="13.5">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33:68" ht="13.5">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33:68" ht="13.5">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33:68" ht="13.5">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33:68" ht="13.5">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33:68" ht="13.5">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33:68" ht="13.5">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33:68" ht="13.5">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33:68" ht="13.5">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33:68" ht="13.5">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33:68" ht="13.5">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33:68" ht="13.5">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33:68" ht="13.5">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33:68" ht="13.5">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33:68" ht="13.5">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33:68" ht="13.5">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33:68" ht="13.5">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33:68" ht="13.5">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33:68" ht="13.5">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33:68" ht="13.5">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33:68" ht="13.5">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33:68" ht="13.5">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33:68" ht="13.5">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33:68" ht="13.5">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33:68" ht="13.5">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33:68" ht="13.5">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33:68" ht="13.5">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33:68" ht="13.5">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33:68" ht="13.5">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33:68" ht="13.5">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33:68" ht="13.5">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33:68" ht="13.5">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33:68" ht="13.5">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33:68" ht="13.5">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33:68" ht="13.5">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33:68" ht="13.5">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33:68" ht="13.5">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33:68" ht="13.5">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33:68" ht="13.5">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33:68" ht="13.5">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33:68" ht="13.5">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33:68" ht="13.5">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33:68" ht="13.5">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33:68" ht="13.5">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33:68" ht="13.5">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33:68" ht="13.5">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33:68" ht="13.5">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33:68" ht="13.5">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33:68" ht="13.5">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33:68" ht="13.5">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33:68" ht="13.5">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33:68" ht="13.5">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33:68" ht="13.5">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33:68" ht="13.5">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33:68" ht="13.5">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33:68" ht="13.5">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33:68" ht="13.5">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33:68" ht="13.5">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33:68" ht="13.5">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33:68" ht="13.5">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33:68" ht="13.5">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33:68" ht="13.5">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33:68" ht="13.5">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33:68" ht="13.5">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33:68" ht="13.5">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33:68" ht="13.5">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33:68" ht="13.5">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33:68" ht="13.5">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33:68" ht="13.5">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33:68" ht="13.5">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33:68" ht="13.5">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33:68" ht="13.5">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33:68" ht="13.5">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33:68" ht="13.5">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33:68" ht="13.5">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33:68" ht="13.5">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33:68" ht="13.5">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33:68" ht="13.5">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33:68" ht="13.5">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33:68" ht="13.5">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33:68" ht="13.5">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33:68" ht="13.5">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33:68" ht="13.5">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33:68" ht="13.5">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33:68" ht="13.5">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33:68" ht="13.5">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33:68" ht="13.5">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33:68" ht="13.5">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33:68" ht="13.5">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33:68" ht="13.5">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33:68" ht="13.5">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33:68" ht="13.5">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33:68" ht="13.5">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33:68" ht="13.5">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33:68" ht="13.5">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33:68" ht="13.5">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33:68" ht="13.5">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33:68" ht="13.5">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33:68" ht="13.5">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33:68" ht="13.5">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33:68" ht="13.5">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33:68" ht="13.5">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33:68" ht="13.5">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33:68" ht="13.5">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33:68" ht="13.5">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33:68" ht="13.5">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33:68" ht="13.5">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33:68" ht="13.5">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33:68" ht="13.5">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33:68" ht="13.5">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33:68" ht="13.5">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33:68" ht="13.5">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33:68" ht="13.5">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33:68" ht="13.5">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33:68" ht="13.5">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33:68" ht="13.5">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33:68" ht="13.5">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33:68" ht="13.5">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33:68" ht="13.5">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33:68" ht="13.5">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33:68" ht="13.5">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33:68" ht="13.5">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33:68" ht="13.5">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33:68" ht="13.5">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33:68" ht="13.5">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33:68" ht="13.5">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33:68" ht="13.5">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33:68" ht="13.5">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33:68" ht="13.5">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33:68" ht="13.5">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33:68" ht="13.5">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33:68" ht="13.5">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33:68" ht="13.5">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33:68" ht="13.5">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33:68" ht="13.5">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33:68" ht="13.5">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33:68" ht="13.5">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33:68" ht="13.5">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33:68" ht="13.5">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33:68" ht="13.5">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33:68" ht="13.5">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33:68" ht="13.5">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33:68" ht="13.5">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33:68" ht="13.5">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33:68" ht="13.5">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33:68" ht="13.5">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33:68" ht="13.5">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33:68" ht="13.5">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33:68" ht="13.5">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33:68" ht="13.5">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33:68" ht="13.5">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33:68" ht="13.5">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33:68" ht="13.5">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33:68" ht="13.5">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33:68" ht="13.5">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33:68" ht="13.5">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33:68" ht="13.5">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33:68" ht="13.5">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row>
    <row r="490" spans="33:68" ht="13.5">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row>
    <row r="491" spans="33:68" ht="13.5">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row>
    <row r="492" spans="33:68" ht="13.5">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row>
    <row r="493" spans="33:68" ht="13.5">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row>
    <row r="494" spans="33:68" ht="13.5">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row>
    <row r="495" spans="33:68" ht="13.5">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row>
    <row r="496" spans="33:68" ht="13.5">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row>
    <row r="497" spans="33:68" ht="13.5">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row>
    <row r="498" spans="33:68" ht="13.5">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row>
    <row r="499" spans="33:68" ht="13.5">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row>
    <row r="500" spans="33:68" ht="13.5">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row>
    <row r="501" spans="33:68" ht="13.5">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row>
    <row r="502" spans="33:68" ht="13.5">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row>
    <row r="503" spans="33:68" ht="13.5">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row>
    <row r="504" spans="33:68" ht="13.5">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row>
    <row r="505" spans="33:68" ht="13.5">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row>
    <row r="506" spans="33:68" ht="13.5">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row>
    <row r="507" spans="33:68" ht="13.5">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row>
    <row r="508" spans="33:68" ht="13.5">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row>
    <row r="509" spans="33:68" ht="13.5">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row>
    <row r="510" spans="33:68" ht="13.5">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row>
    <row r="511" spans="33:68" ht="13.5">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row>
    <row r="512" spans="33:68" ht="13.5">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row>
    <row r="513" spans="33:68" ht="13.5">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row>
    <row r="514" spans="33:68" ht="13.5">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row>
    <row r="515" spans="33:68" ht="13.5">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row>
    <row r="516" spans="33:68" ht="13.5">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row>
    <row r="517" spans="33:68" ht="13.5">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row>
    <row r="518" spans="33:68" ht="13.5">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row>
    <row r="519" spans="33:68" ht="13.5">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row>
    <row r="520" spans="33:68" ht="13.5">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row>
    <row r="521" spans="33:68" ht="13.5">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row>
    <row r="522" spans="33:68" ht="13.5">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row>
    <row r="523" spans="33:68" ht="13.5">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row>
    <row r="524" spans="33:68" ht="13.5">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row>
    <row r="525" spans="33:68" ht="13.5">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row>
    <row r="526" spans="33:68" ht="13.5">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row>
    <row r="527" spans="33:68" ht="13.5">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row>
    <row r="528" spans="33:68" ht="13.5">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row>
    <row r="529" spans="33:68" ht="13.5">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row>
    <row r="530" spans="33:68" ht="13.5">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row>
    <row r="531" spans="33:68" ht="13.5">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row>
    <row r="532" spans="33:68" ht="13.5">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row>
    <row r="533" spans="33:68" ht="13.5">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row>
    <row r="534" spans="33:68" ht="13.5">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row>
    <row r="535" spans="33:68" ht="13.5">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row>
    <row r="536" spans="33:68" ht="13.5">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row>
    <row r="537" spans="33:68" ht="13.5">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row>
    <row r="538" spans="33:68" ht="13.5">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row>
    <row r="539" spans="33:68" ht="13.5">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row>
    <row r="540" spans="33:68" ht="13.5">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row>
    <row r="541" spans="33:68" ht="13.5">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row>
    <row r="542" spans="33:68" ht="13.5">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row>
    <row r="543" spans="33:68" ht="13.5">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row>
    <row r="544" spans="33:68" ht="13.5">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row>
    <row r="545" spans="33:68" ht="13.5">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row>
    <row r="546" spans="33:68" ht="13.5">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row>
    <row r="547" spans="33:68" ht="13.5">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row>
    <row r="548" spans="33:68" ht="13.5">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row>
    <row r="549" spans="33:68" ht="13.5">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row>
    <row r="550" spans="33:68" ht="13.5">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row>
    <row r="551" spans="33:68" ht="13.5">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row>
    <row r="552" spans="33:68" ht="13.5">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row>
    <row r="553" spans="33:68" ht="13.5">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row>
    <row r="554" spans="33:68" ht="13.5">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row>
    <row r="555" spans="33:68" ht="13.5">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row>
    <row r="556" spans="33:68" ht="13.5">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row>
    <row r="557" spans="33:68" ht="13.5">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row>
    <row r="558" spans="33:68" ht="13.5">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row>
    <row r="559" spans="33:68" ht="13.5">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row>
    <row r="560" spans="33:68" ht="13.5">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row>
    <row r="561" spans="33:68" ht="13.5">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row>
    <row r="562" spans="33:68" ht="13.5">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row>
    <row r="563" spans="33:68" ht="13.5">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row>
    <row r="564" spans="33:68" ht="13.5">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row>
    <row r="565" spans="33:68" ht="13.5">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row>
    <row r="566" spans="33:68" ht="13.5">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row>
    <row r="567" spans="33:68" ht="13.5">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row>
    <row r="568" spans="33:68" ht="13.5">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row>
    <row r="569" spans="33:68" ht="13.5">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row>
    <row r="570" spans="33:68" ht="13.5">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row>
    <row r="571" spans="33:68" ht="13.5">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row>
    <row r="572" spans="33:68" ht="13.5">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row>
    <row r="573" spans="33:68" ht="13.5">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row>
    <row r="574" spans="33:68" ht="13.5">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row>
    <row r="575" spans="33:68" ht="13.5">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row>
    <row r="576" spans="33:68" ht="13.5">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row>
    <row r="577" spans="33:68" ht="13.5">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row>
    <row r="578" spans="33:68" ht="13.5">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row>
    <row r="579" spans="33:68" ht="13.5">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row>
    <row r="580" spans="33:68" ht="13.5">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row>
    <row r="581" spans="33:68" ht="13.5">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row>
    <row r="582" spans="33:68" ht="13.5">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row>
    <row r="583" spans="33:68" ht="13.5">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row>
    <row r="584" spans="33:68" ht="13.5">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row>
    <row r="585" spans="33:68" ht="13.5">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row>
    <row r="586" spans="33:68" ht="13.5">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row>
    <row r="587" spans="33:68" ht="13.5">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row>
    <row r="588" spans="33:68" ht="13.5">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row>
    <row r="589" spans="33:68" ht="13.5">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row>
    <row r="590" spans="33:68" ht="13.5">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row>
    <row r="591" spans="33:68" ht="13.5">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row>
    <row r="592" spans="33:68" ht="13.5">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row>
    <row r="593" spans="33:68" ht="13.5">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row>
    <row r="594" spans="33:68" ht="13.5">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row>
    <row r="595" spans="33:68" ht="13.5">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row>
    <row r="596" spans="33:68" ht="13.5">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row>
    <row r="597" spans="33:68" ht="13.5">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row>
    <row r="598" spans="33:68" ht="13.5">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row>
    <row r="599" spans="33:68" ht="13.5">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row>
    <row r="600" spans="33:68" ht="13.5">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row>
    <row r="601" spans="33:68" ht="13.5">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row>
    <row r="602" spans="33:68" ht="13.5">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row>
    <row r="603" spans="33:68" ht="13.5">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row>
  </sheetData>
  <sheetProtection/>
  <mergeCells count="118">
    <mergeCell ref="K42:K44"/>
    <mergeCell ref="L42:L44"/>
    <mergeCell ref="B45:D48"/>
    <mergeCell ref="E45:E48"/>
    <mergeCell ref="F45:F48"/>
    <mergeCell ref="G45:G48"/>
    <mergeCell ref="K45:K48"/>
    <mergeCell ref="L45:L47"/>
    <mergeCell ref="H45:H48"/>
    <mergeCell ref="I45:I48"/>
    <mergeCell ref="J45:J48"/>
    <mergeCell ref="F42:F44"/>
    <mergeCell ref="G42:G44"/>
    <mergeCell ref="H42:H44"/>
    <mergeCell ref="I42:I44"/>
    <mergeCell ref="J42:J44"/>
    <mergeCell ref="L33:L35"/>
    <mergeCell ref="B36:B44"/>
    <mergeCell ref="C36:D38"/>
    <mergeCell ref="E36:E38"/>
    <mergeCell ref="F36:F38"/>
    <mergeCell ref="G36:G38"/>
    <mergeCell ref="I39:I41"/>
    <mergeCell ref="L39:L41"/>
    <mergeCell ref="C42:D44"/>
    <mergeCell ref="E42:E44"/>
    <mergeCell ref="K33:K35"/>
    <mergeCell ref="C33:D35"/>
    <mergeCell ref="E33:E35"/>
    <mergeCell ref="F33:F35"/>
    <mergeCell ref="G33:G35"/>
    <mergeCell ref="H33:H35"/>
    <mergeCell ref="I33:I35"/>
    <mergeCell ref="I30:I32"/>
    <mergeCell ref="L36:L38"/>
    <mergeCell ref="C39:D41"/>
    <mergeCell ref="E39:E41"/>
    <mergeCell ref="F39:F41"/>
    <mergeCell ref="G39:G41"/>
    <mergeCell ref="H39:H41"/>
    <mergeCell ref="H36:H38"/>
    <mergeCell ref="I36:I38"/>
    <mergeCell ref="J33:J35"/>
    <mergeCell ref="L30:L32"/>
    <mergeCell ref="D27:D29"/>
    <mergeCell ref="E27:E29"/>
    <mergeCell ref="F27:F29"/>
    <mergeCell ref="G27:G29"/>
    <mergeCell ref="L27:L29"/>
    <mergeCell ref="D30:D32"/>
    <mergeCell ref="E30:E32"/>
    <mergeCell ref="H27:H29"/>
    <mergeCell ref="I27:I29"/>
    <mergeCell ref="C21:C32"/>
    <mergeCell ref="D21:D23"/>
    <mergeCell ref="E21:E23"/>
    <mergeCell ref="F21:F23"/>
    <mergeCell ref="G21:G23"/>
    <mergeCell ref="H21:H23"/>
    <mergeCell ref="F30:F32"/>
    <mergeCell ref="G30:G32"/>
    <mergeCell ref="H30:H32"/>
    <mergeCell ref="F24:F26"/>
    <mergeCell ref="I24:I26"/>
    <mergeCell ref="L24:L26"/>
    <mergeCell ref="L18:L20"/>
    <mergeCell ref="I21:I23"/>
    <mergeCell ref="L21:L23"/>
    <mergeCell ref="I18:I20"/>
    <mergeCell ref="D24:D26"/>
    <mergeCell ref="D18:D20"/>
    <mergeCell ref="E18:E20"/>
    <mergeCell ref="F18:F20"/>
    <mergeCell ref="G18:G20"/>
    <mergeCell ref="H18:H20"/>
    <mergeCell ref="E24:E26"/>
    <mergeCell ref="G24:G26"/>
    <mergeCell ref="H24:H26"/>
    <mergeCell ref="H12:H14"/>
    <mergeCell ref="I12:I14"/>
    <mergeCell ref="F12:F14"/>
    <mergeCell ref="G12:G14"/>
    <mergeCell ref="L12:L14"/>
    <mergeCell ref="D15:D17"/>
    <mergeCell ref="E15:E17"/>
    <mergeCell ref="F15:F17"/>
    <mergeCell ref="G15:G17"/>
    <mergeCell ref="H15:H17"/>
    <mergeCell ref="I15:I17"/>
    <mergeCell ref="L15:L17"/>
    <mergeCell ref="D12:D14"/>
    <mergeCell ref="E12:E14"/>
    <mergeCell ref="L6:L8"/>
    <mergeCell ref="D9:D11"/>
    <mergeCell ref="E9:E11"/>
    <mergeCell ref="F9:F11"/>
    <mergeCell ref="G9:G11"/>
    <mergeCell ref="H9:H11"/>
    <mergeCell ref="I9:I11"/>
    <mergeCell ref="L9:L11"/>
    <mergeCell ref="M3:V3"/>
    <mergeCell ref="W3:AF3"/>
    <mergeCell ref="B6:B35"/>
    <mergeCell ref="C6:C20"/>
    <mergeCell ref="D6:D8"/>
    <mergeCell ref="E6:E8"/>
    <mergeCell ref="F6:F8"/>
    <mergeCell ref="G6:G8"/>
    <mergeCell ref="H6:H8"/>
    <mergeCell ref="I6:I8"/>
    <mergeCell ref="B2:C2"/>
    <mergeCell ref="D2:F2"/>
    <mergeCell ref="K2:L2"/>
    <mergeCell ref="B3:D5"/>
    <mergeCell ref="E3:E5"/>
    <mergeCell ref="F3:F5"/>
    <mergeCell ref="G3:G5"/>
    <mergeCell ref="L3:L5"/>
  </mergeCells>
  <dataValidations count="1">
    <dataValidation type="list" allowBlank="1" showInputMessage="1" showErrorMessage="1" sqref="H36:I41 H6:I32">
      <formula1>$I$54:$I$55</formula1>
    </dataValidation>
  </dataValidations>
  <printOptions horizontalCentered="1" verticalCentered="1"/>
  <pageMargins left="0.1968503937007874" right="0.1968503937007874" top="0.5905511811023623" bottom="0.1968503937007874" header="0.5118110236220472" footer="0.5118110236220472"/>
  <pageSetup cellComments="asDisplayed" horizontalDpi="600" verticalDpi="600" orientation="landscape" paperSize="9" scale="65" r:id="rId1"/>
  <ignoredErrors>
    <ignoredError sqref="K2" unlockedFormula="1"/>
    <ignoredError sqref="M34:T34" formula="1"/>
  </ignoredErrors>
</worksheet>
</file>

<file path=xl/worksheets/sheet8.xml><?xml version="1.0" encoding="utf-8"?>
<worksheet xmlns="http://schemas.openxmlformats.org/spreadsheetml/2006/main" xmlns:r="http://schemas.openxmlformats.org/officeDocument/2006/relationships">
  <dimension ref="A1:P28"/>
  <sheetViews>
    <sheetView zoomScale="85" zoomScaleNormal="85" zoomScalePageLayoutView="0" workbookViewId="0" topLeftCell="A1">
      <selection activeCell="C15" sqref="C15"/>
    </sheetView>
  </sheetViews>
  <sheetFormatPr defaultColWidth="9.00390625" defaultRowHeight="13.5"/>
  <cols>
    <col min="1" max="1" width="5.125" style="0" customWidth="1"/>
    <col min="2" max="2" width="13.375" style="0" customWidth="1"/>
    <col min="3" max="14" width="11.625" style="0" customWidth="1"/>
    <col min="15" max="15" width="3.125" style="0" customWidth="1"/>
    <col min="16" max="16" width="3.25390625" style="0" customWidth="1"/>
  </cols>
  <sheetData>
    <row r="1" spans="1:16" ht="21" customHeight="1">
      <c r="A1" s="90"/>
      <c r="B1" s="109" t="s">
        <v>123</v>
      </c>
      <c r="C1" s="90"/>
      <c r="D1" s="90"/>
      <c r="E1" s="90"/>
      <c r="F1" s="90"/>
      <c r="G1" s="90"/>
      <c r="H1" s="90"/>
      <c r="I1" s="90"/>
      <c r="J1" s="90"/>
      <c r="K1" s="90"/>
      <c r="L1" s="90"/>
      <c r="M1" s="90"/>
      <c r="N1" s="90"/>
      <c r="O1" s="90"/>
      <c r="P1" s="90"/>
    </row>
    <row r="2" spans="1:16" ht="21.75" customHeight="1" thickBot="1">
      <c r="A2" s="90"/>
      <c r="B2" s="59"/>
      <c r="C2" s="102" t="s">
        <v>122</v>
      </c>
      <c r="D2" s="1537" t="str">
        <f>'⓪表'!G32</f>
        <v>㊞</v>
      </c>
      <c r="E2" s="1537"/>
      <c r="F2" s="59"/>
      <c r="G2" s="59"/>
      <c r="H2" s="59"/>
      <c r="I2" s="59"/>
      <c r="J2" s="59"/>
      <c r="K2" s="59"/>
      <c r="L2" s="91" t="s">
        <v>167</v>
      </c>
      <c r="M2" s="59"/>
      <c r="N2" s="975"/>
      <c r="O2" s="240"/>
      <c r="P2" s="90"/>
    </row>
    <row r="3" spans="1:16" s="88" customFormat="1" ht="27" customHeight="1">
      <c r="A3" s="92"/>
      <c r="B3" s="94"/>
      <c r="C3" s="60" t="s">
        <v>322</v>
      </c>
      <c r="D3" s="61" t="s">
        <v>102</v>
      </c>
      <c r="E3" s="61" t="s">
        <v>3</v>
      </c>
      <c r="F3" s="61" t="s">
        <v>4</v>
      </c>
      <c r="G3" s="61" t="s">
        <v>5</v>
      </c>
      <c r="H3" s="61" t="s">
        <v>6</v>
      </c>
      <c r="I3" s="61" t="s">
        <v>7</v>
      </c>
      <c r="J3" s="61" t="s">
        <v>8</v>
      </c>
      <c r="K3" s="61" t="s">
        <v>9</v>
      </c>
      <c r="L3" s="61" t="s">
        <v>52</v>
      </c>
      <c r="M3" s="112" t="s">
        <v>53</v>
      </c>
      <c r="N3" s="113" t="s">
        <v>103</v>
      </c>
      <c r="O3" s="93"/>
      <c r="P3" s="93"/>
    </row>
    <row r="4" spans="1:16" s="88" customFormat="1" ht="27" customHeight="1" thickBot="1">
      <c r="A4" s="92"/>
      <c r="B4" s="97" t="s">
        <v>24</v>
      </c>
      <c r="C4" s="1060">
        <f>'①総括'!E5</f>
        <v>1</v>
      </c>
      <c r="D4" s="1058">
        <f>C4+1</f>
        <v>2</v>
      </c>
      <c r="E4" s="1058">
        <f aca="true" t="shared" si="0" ref="E4:M4">D4+1</f>
        <v>3</v>
      </c>
      <c r="F4" s="1058">
        <f t="shared" si="0"/>
        <v>4</v>
      </c>
      <c r="G4" s="1058">
        <f t="shared" si="0"/>
        <v>5</v>
      </c>
      <c r="H4" s="1058">
        <f t="shared" si="0"/>
        <v>6</v>
      </c>
      <c r="I4" s="1058">
        <f t="shared" si="0"/>
        <v>7</v>
      </c>
      <c r="J4" s="1058">
        <f t="shared" si="0"/>
        <v>8</v>
      </c>
      <c r="K4" s="1058">
        <f t="shared" si="0"/>
        <v>9</v>
      </c>
      <c r="L4" s="1058">
        <f t="shared" si="0"/>
        <v>10</v>
      </c>
      <c r="M4" s="1059">
        <f t="shared" si="0"/>
        <v>11</v>
      </c>
      <c r="N4" s="111" t="s">
        <v>25</v>
      </c>
      <c r="O4" s="93"/>
      <c r="P4" s="93"/>
    </row>
    <row r="5" spans="1:16" s="88" customFormat="1" ht="27" customHeight="1">
      <c r="A5" s="92"/>
      <c r="B5" s="95" t="s">
        <v>26</v>
      </c>
      <c r="C5" s="209"/>
      <c r="D5" s="207"/>
      <c r="E5" s="207"/>
      <c r="F5" s="207"/>
      <c r="G5" s="207"/>
      <c r="H5" s="207"/>
      <c r="I5" s="207"/>
      <c r="J5" s="207"/>
      <c r="K5" s="207"/>
      <c r="L5" s="207"/>
      <c r="M5" s="208"/>
      <c r="N5" s="306"/>
      <c r="O5" s="93"/>
      <c r="P5" s="93"/>
    </row>
    <row r="6" spans="1:16" s="88" customFormat="1" ht="27" customHeight="1">
      <c r="A6" s="92"/>
      <c r="B6" s="96" t="s">
        <v>104</v>
      </c>
      <c r="C6" s="209"/>
      <c r="D6" s="207"/>
      <c r="E6" s="207"/>
      <c r="F6" s="207"/>
      <c r="G6" s="207"/>
      <c r="H6" s="207"/>
      <c r="I6" s="207"/>
      <c r="J6" s="207"/>
      <c r="K6" s="207"/>
      <c r="L6" s="207"/>
      <c r="M6" s="208"/>
      <c r="N6" s="307"/>
      <c r="O6" s="93"/>
      <c r="P6" s="93"/>
    </row>
    <row r="7" spans="1:16" s="88" customFormat="1" ht="27" customHeight="1">
      <c r="A7" s="92"/>
      <c r="B7" s="96" t="s">
        <v>27</v>
      </c>
      <c r="C7" s="209"/>
      <c r="D7" s="207"/>
      <c r="E7" s="207"/>
      <c r="F7" s="207"/>
      <c r="G7" s="207"/>
      <c r="H7" s="207"/>
      <c r="I7" s="207"/>
      <c r="J7" s="207"/>
      <c r="K7" s="207"/>
      <c r="L7" s="207"/>
      <c r="M7" s="208"/>
      <c r="N7" s="307"/>
      <c r="O7" s="93"/>
      <c r="P7" s="93"/>
    </row>
    <row r="8" spans="1:16" s="88" customFormat="1" ht="27" customHeight="1">
      <c r="A8" s="92"/>
      <c r="B8" s="96" t="s">
        <v>217</v>
      </c>
      <c r="C8" s="741"/>
      <c r="D8" s="741"/>
      <c r="E8" s="741"/>
      <c r="F8" s="741"/>
      <c r="G8" s="741"/>
      <c r="H8" s="741"/>
      <c r="I8" s="741"/>
      <c r="J8" s="741"/>
      <c r="K8" s="741"/>
      <c r="L8" s="741"/>
      <c r="M8" s="742"/>
      <c r="N8" s="307"/>
      <c r="O8" s="281"/>
      <c r="P8" s="216"/>
    </row>
    <row r="9" spans="1:16" s="88" customFormat="1" ht="27" customHeight="1">
      <c r="A9" s="92"/>
      <c r="B9" s="96" t="s">
        <v>105</v>
      </c>
      <c r="C9" s="209"/>
      <c r="D9" s="207"/>
      <c r="E9" s="207"/>
      <c r="F9" s="207"/>
      <c r="G9" s="207"/>
      <c r="H9" s="207"/>
      <c r="I9" s="207"/>
      <c r="J9" s="207"/>
      <c r="K9" s="207"/>
      <c r="L9" s="207"/>
      <c r="M9" s="208"/>
      <c r="N9" s="307"/>
      <c r="O9" s="93"/>
      <c r="P9" s="93"/>
    </row>
    <row r="10" spans="1:16" s="88" customFormat="1" ht="27" customHeight="1">
      <c r="A10" s="92"/>
      <c r="B10" s="96" t="s">
        <v>106</v>
      </c>
      <c r="C10" s="209"/>
      <c r="D10" s="207"/>
      <c r="E10" s="207"/>
      <c r="F10" s="207"/>
      <c r="G10" s="207"/>
      <c r="H10" s="207"/>
      <c r="I10" s="207"/>
      <c r="J10" s="207"/>
      <c r="K10" s="207"/>
      <c r="L10" s="207"/>
      <c r="M10" s="208"/>
      <c r="N10" s="307"/>
      <c r="O10" s="93"/>
      <c r="P10" s="93"/>
    </row>
    <row r="11" spans="1:16" s="88" customFormat="1" ht="27" customHeight="1">
      <c r="A11" s="92"/>
      <c r="B11" s="96" t="s">
        <v>475</v>
      </c>
      <c r="C11" s="209"/>
      <c r="D11" s="207"/>
      <c r="E11" s="207"/>
      <c r="F11" s="207"/>
      <c r="G11" s="207"/>
      <c r="H11" s="207"/>
      <c r="I11" s="207"/>
      <c r="J11" s="207"/>
      <c r="K11" s="207"/>
      <c r="L11" s="207"/>
      <c r="M11" s="208"/>
      <c r="N11" s="307"/>
      <c r="O11" s="93"/>
      <c r="P11" s="93"/>
    </row>
    <row r="12" spans="1:16" s="88" customFormat="1" ht="27" customHeight="1">
      <c r="A12" s="92"/>
      <c r="B12" s="96" t="s">
        <v>28</v>
      </c>
      <c r="C12" s="209"/>
      <c r="D12" s="207"/>
      <c r="E12" s="207"/>
      <c r="F12" s="207"/>
      <c r="G12" s="207"/>
      <c r="H12" s="207"/>
      <c r="I12" s="207"/>
      <c r="J12" s="207"/>
      <c r="K12" s="207"/>
      <c r="L12" s="207"/>
      <c r="M12" s="208"/>
      <c r="N12" s="307"/>
      <c r="O12" s="93"/>
      <c r="P12" s="93"/>
    </row>
    <row r="13" spans="1:16" s="88" customFormat="1" ht="27" customHeight="1" thickBot="1">
      <c r="A13" s="92"/>
      <c r="B13" s="98" t="s">
        <v>29</v>
      </c>
      <c r="C13" s="241"/>
      <c r="D13" s="201"/>
      <c r="E13" s="201"/>
      <c r="F13" s="201"/>
      <c r="G13" s="201"/>
      <c r="H13" s="201"/>
      <c r="I13" s="201"/>
      <c r="J13" s="201"/>
      <c r="K13" s="201"/>
      <c r="L13" s="201"/>
      <c r="M13" s="210"/>
      <c r="N13" s="308"/>
      <c r="O13" s="93"/>
      <c r="P13" s="93"/>
    </row>
    <row r="14" spans="1:16" s="88" customFormat="1" ht="27" customHeight="1" thickBot="1" thickTop="1">
      <c r="A14" s="92"/>
      <c r="B14" s="236" t="s">
        <v>30</v>
      </c>
      <c r="C14" s="237">
        <f>SUM(C5:C13)</f>
        <v>0</v>
      </c>
      <c r="D14" s="238">
        <f aca="true" t="shared" si="1" ref="D14:N14">SUM(D5:D13)</f>
        <v>0</v>
      </c>
      <c r="E14" s="238">
        <f t="shared" si="1"/>
        <v>0</v>
      </c>
      <c r="F14" s="238">
        <f t="shared" si="1"/>
        <v>0</v>
      </c>
      <c r="G14" s="238">
        <f t="shared" si="1"/>
        <v>0</v>
      </c>
      <c r="H14" s="238">
        <f t="shared" si="1"/>
        <v>0</v>
      </c>
      <c r="I14" s="238">
        <f t="shared" si="1"/>
        <v>0</v>
      </c>
      <c r="J14" s="238">
        <f t="shared" si="1"/>
        <v>0</v>
      </c>
      <c r="K14" s="238">
        <f t="shared" si="1"/>
        <v>0</v>
      </c>
      <c r="L14" s="238">
        <f>SUM(L5:L13)</f>
        <v>0</v>
      </c>
      <c r="M14" s="239">
        <f>SUM(M5:M13)</f>
        <v>0</v>
      </c>
      <c r="N14" s="282">
        <f t="shared" si="1"/>
        <v>0</v>
      </c>
      <c r="O14" s="93"/>
      <c r="P14" s="93"/>
    </row>
    <row r="15" spans="1:16" s="88" customFormat="1" ht="27" customHeight="1">
      <c r="A15" s="92"/>
      <c r="B15" s="270" t="s">
        <v>212</v>
      </c>
      <c r="C15" s="302"/>
      <c r="D15" s="275"/>
      <c r="E15" s="202"/>
      <c r="F15" s="304"/>
      <c r="G15" s="275"/>
      <c r="H15" s="202"/>
      <c r="I15" s="304"/>
      <c r="J15" s="275"/>
      <c r="K15" s="202"/>
      <c r="L15" s="304"/>
      <c r="M15" s="203"/>
      <c r="N15" s="279"/>
      <c r="O15" s="93"/>
      <c r="P15" s="93"/>
    </row>
    <row r="16" spans="1:16" s="88" customFormat="1" ht="23.25" customHeight="1" thickBot="1">
      <c r="A16" s="92"/>
      <c r="B16" s="277" t="s">
        <v>216</v>
      </c>
      <c r="C16" s="303"/>
      <c r="D16" s="276"/>
      <c r="E16" s="276"/>
      <c r="F16" s="305"/>
      <c r="G16" s="276"/>
      <c r="H16" s="276"/>
      <c r="I16" s="305"/>
      <c r="J16" s="276"/>
      <c r="K16" s="276"/>
      <c r="L16" s="305"/>
      <c r="M16" s="278"/>
      <c r="N16" s="280"/>
      <c r="O16" s="93"/>
      <c r="P16" s="93"/>
    </row>
    <row r="17" spans="1:16" s="88" customFormat="1" ht="23.25" customHeight="1">
      <c r="A17" s="92"/>
      <c r="B17" s="848"/>
      <c r="C17" s="848"/>
      <c r="D17" s="848"/>
      <c r="E17" s="92"/>
      <c r="F17" s="92"/>
      <c r="G17" s="92"/>
      <c r="H17" s="92"/>
      <c r="I17" s="92"/>
      <c r="J17" s="92"/>
      <c r="K17" s="92"/>
      <c r="L17" s="92"/>
      <c r="M17" s="92"/>
      <c r="N17" s="92"/>
      <c r="O17" s="92"/>
      <c r="P17" s="92"/>
    </row>
    <row r="18" spans="1:16" s="88" customFormat="1" ht="27" customHeight="1">
      <c r="A18" s="92"/>
      <c r="B18" s="110" t="s">
        <v>124</v>
      </c>
      <c r="C18" s="92"/>
      <c r="D18" s="92"/>
      <c r="E18" s="92"/>
      <c r="F18" s="92"/>
      <c r="G18" s="92"/>
      <c r="H18" s="92"/>
      <c r="I18" s="92"/>
      <c r="J18" s="92"/>
      <c r="K18" s="92"/>
      <c r="L18" s="92"/>
      <c r="M18" s="92"/>
      <c r="N18" s="92"/>
      <c r="O18" s="92"/>
      <c r="P18" s="92"/>
    </row>
    <row r="19" spans="1:16" s="88" customFormat="1" ht="13.5" customHeight="1" thickBot="1">
      <c r="A19" s="92"/>
      <c r="B19" s="92"/>
      <c r="C19" s="92"/>
      <c r="D19" s="92"/>
      <c r="E19" s="92"/>
      <c r="F19" s="92"/>
      <c r="G19" s="92"/>
      <c r="H19" s="92"/>
      <c r="I19" s="92"/>
      <c r="J19" s="92"/>
      <c r="K19" s="92"/>
      <c r="L19" s="92"/>
      <c r="M19" s="92"/>
      <c r="N19" s="92"/>
      <c r="O19" s="92"/>
      <c r="P19" s="92"/>
    </row>
    <row r="20" spans="1:16" s="88" customFormat="1" ht="27" customHeight="1" thickBot="1">
      <c r="A20" s="92"/>
      <c r="B20" s="99" t="s">
        <v>107</v>
      </c>
      <c r="C20" s="100" t="s">
        <v>108</v>
      </c>
      <c r="D20" s="100" t="s">
        <v>109</v>
      </c>
      <c r="E20" s="101" t="s">
        <v>110</v>
      </c>
      <c r="F20" s="92"/>
      <c r="G20" s="63"/>
      <c r="H20" s="92"/>
      <c r="I20" s="92"/>
      <c r="J20" s="92"/>
      <c r="K20" s="92"/>
      <c r="L20" s="92"/>
      <c r="M20" s="92"/>
      <c r="N20" s="92"/>
      <c r="O20" s="92"/>
      <c r="P20" s="92"/>
    </row>
    <row r="21" spans="1:16" s="88" customFormat="1" ht="26.25" customHeight="1">
      <c r="A21" s="92"/>
      <c r="B21" s="639"/>
      <c r="C21" s="309"/>
      <c r="D21" s="310"/>
      <c r="E21" s="311"/>
      <c r="F21" s="849"/>
      <c r="G21" s="63"/>
      <c r="H21" s="92"/>
      <c r="I21" s="92"/>
      <c r="J21" s="92"/>
      <c r="K21" s="92"/>
      <c r="L21" s="92"/>
      <c r="M21" s="92"/>
      <c r="N21" s="92"/>
      <c r="O21" s="92"/>
      <c r="P21" s="92"/>
    </row>
    <row r="22" spans="1:16" s="88" customFormat="1" ht="26.25" customHeight="1">
      <c r="A22" s="92"/>
      <c r="B22" s="640"/>
      <c r="C22" s="312"/>
      <c r="D22" s="313"/>
      <c r="E22" s="314"/>
      <c r="F22" s="92"/>
      <c r="G22" s="63"/>
      <c r="H22" s="92"/>
      <c r="I22" s="92"/>
      <c r="J22" s="92"/>
      <c r="K22" s="92"/>
      <c r="L22" s="92"/>
      <c r="M22" s="92"/>
      <c r="N22" s="92"/>
      <c r="O22" s="92"/>
      <c r="P22" s="92"/>
    </row>
    <row r="23" spans="1:16" s="88" customFormat="1" ht="26.25" customHeight="1">
      <c r="A23" s="92"/>
      <c r="B23" s="640"/>
      <c r="C23" s="312"/>
      <c r="D23" s="313"/>
      <c r="E23" s="314"/>
      <c r="F23" s="92"/>
      <c r="G23" s="63"/>
      <c r="H23" s="92"/>
      <c r="I23" s="92"/>
      <c r="J23" s="92"/>
      <c r="K23" s="92"/>
      <c r="L23" s="92"/>
      <c r="M23" s="92"/>
      <c r="N23" s="92"/>
      <c r="O23" s="92"/>
      <c r="P23" s="92"/>
    </row>
    <row r="24" spans="1:16" s="88" customFormat="1" ht="26.25" customHeight="1">
      <c r="A24" s="92"/>
      <c r="B24" s="640"/>
      <c r="C24" s="312"/>
      <c r="D24" s="313"/>
      <c r="E24" s="314"/>
      <c r="F24" s="92"/>
      <c r="G24" s="63"/>
      <c r="H24" s="92"/>
      <c r="I24" s="92"/>
      <c r="J24" s="92"/>
      <c r="K24" s="92"/>
      <c r="L24" s="92"/>
      <c r="M24" s="92"/>
      <c r="N24" s="92"/>
      <c r="O24" s="92"/>
      <c r="P24" s="92"/>
    </row>
    <row r="25" spans="1:16" s="88" customFormat="1" ht="26.25" customHeight="1">
      <c r="A25" s="92"/>
      <c r="B25" s="641"/>
      <c r="C25" s="315"/>
      <c r="D25" s="316"/>
      <c r="E25" s="317"/>
      <c r="F25" s="92"/>
      <c r="G25" s="92"/>
      <c r="H25" s="92"/>
      <c r="I25" s="92"/>
      <c r="J25" s="92"/>
      <c r="K25" s="92"/>
      <c r="L25" s="92"/>
      <c r="M25" s="92"/>
      <c r="N25" s="92"/>
      <c r="O25" s="92"/>
      <c r="P25" s="92"/>
    </row>
    <row r="26" spans="2:5" ht="26.25" customHeight="1">
      <c r="B26" s="642"/>
      <c r="C26" s="318"/>
      <c r="D26" s="319"/>
      <c r="E26" s="320"/>
    </row>
    <row r="27" spans="2:5" ht="26.25" customHeight="1" thickBot="1">
      <c r="B27" s="643"/>
      <c r="C27" s="321"/>
      <c r="D27" s="322"/>
      <c r="E27" s="323"/>
    </row>
    <row r="28" ht="25.5" customHeight="1">
      <c r="H28" s="1007" t="s">
        <v>470</v>
      </c>
    </row>
  </sheetData>
  <sheetProtection/>
  <mergeCells count="1">
    <mergeCell ref="D2:E2"/>
  </mergeCells>
  <printOptions horizontalCentered="1" verticalCentered="1"/>
  <pageMargins left="0.3937007874015748" right="0" top="0.5905511811023623" bottom="0.1968503937007874" header="0.5118110236220472" footer="0.5118110236220472"/>
  <pageSetup cellComments="asDisplayed"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dimension ref="A1:P92"/>
  <sheetViews>
    <sheetView showGridLines="0" zoomScale="85" zoomScaleNormal="85" zoomScalePageLayoutView="0" workbookViewId="0" topLeftCell="A4">
      <selection activeCell="D7" sqref="D7"/>
    </sheetView>
  </sheetViews>
  <sheetFormatPr defaultColWidth="9.00390625" defaultRowHeight="13.5"/>
  <cols>
    <col min="1" max="1" width="1.12109375" style="0" customWidth="1"/>
    <col min="2" max="2" width="4.125" style="0" customWidth="1"/>
    <col min="3" max="3" width="23.625" style="0" customWidth="1"/>
    <col min="4" max="4" width="10.375" style="0" customWidth="1"/>
    <col min="5" max="15" width="9.50390625" style="0" customWidth="1"/>
    <col min="16" max="16" width="11.75390625" style="0" customWidth="1"/>
  </cols>
  <sheetData>
    <row r="1" spans="5:14" ht="21" customHeight="1">
      <c r="E1" s="105" t="s">
        <v>420</v>
      </c>
      <c r="N1" s="166" t="s">
        <v>169</v>
      </c>
    </row>
    <row r="2" spans="6:14" ht="21" customHeight="1">
      <c r="F2" s="116"/>
      <c r="L2" s="135"/>
      <c r="M2" s="154" t="s">
        <v>152</v>
      </c>
      <c r="N2" s="1061">
        <f>'①総括'!F5</f>
        <v>2</v>
      </c>
    </row>
    <row r="3" spans="6:14" ht="21" customHeight="1">
      <c r="F3" s="116"/>
      <c r="M3" s="90" t="s">
        <v>153</v>
      </c>
      <c r="N3" s="1061">
        <f>'①総括'!J5</f>
        <v>6</v>
      </c>
    </row>
    <row r="4" spans="2:5" s="137" customFormat="1" ht="21" customHeight="1" thickBot="1">
      <c r="B4" s="524" t="str">
        <f>'②収支'!B2</f>
        <v>【作物１】</v>
      </c>
      <c r="E4" s="74"/>
    </row>
    <row r="5" spans="2:16" s="137" customFormat="1" ht="21" customHeight="1" thickBot="1">
      <c r="B5" s="1540"/>
      <c r="C5" s="1553"/>
      <c r="D5" s="140" t="s">
        <v>139</v>
      </c>
      <c r="E5" s="141" t="s">
        <v>125</v>
      </c>
      <c r="F5" s="141" t="s">
        <v>126</v>
      </c>
      <c r="G5" s="141" t="s">
        <v>127</v>
      </c>
      <c r="H5" s="141" t="s">
        <v>128</v>
      </c>
      <c r="I5" s="141" t="s">
        <v>129</v>
      </c>
      <c r="J5" s="141" t="s">
        <v>130</v>
      </c>
      <c r="K5" s="141" t="s">
        <v>131</v>
      </c>
      <c r="L5" s="141" t="s">
        <v>132</v>
      </c>
      <c r="M5" s="141" t="s">
        <v>133</v>
      </c>
      <c r="N5" s="141" t="s">
        <v>134</v>
      </c>
      <c r="O5" s="142" t="s">
        <v>135</v>
      </c>
      <c r="P5" s="143" t="s">
        <v>140</v>
      </c>
    </row>
    <row r="6" spans="2:16" s="137" customFormat="1" ht="21" customHeight="1" thickBot="1">
      <c r="B6" s="1554">
        <f>'③収益'!B1:D1</f>
        <v>0</v>
      </c>
      <c r="C6" s="144" t="s">
        <v>141</v>
      </c>
      <c r="D6" s="324"/>
      <c r="E6" s="325"/>
      <c r="F6" s="325"/>
      <c r="G6" s="325"/>
      <c r="H6" s="325"/>
      <c r="I6" s="325"/>
      <c r="J6" s="325"/>
      <c r="K6" s="325"/>
      <c r="L6" s="325"/>
      <c r="M6" s="325"/>
      <c r="N6" s="325"/>
      <c r="O6" s="326"/>
      <c r="P6" s="243">
        <f>SUM(D6:O6)</f>
        <v>0</v>
      </c>
    </row>
    <row r="7" spans="2:16" s="137" customFormat="1" ht="21" customHeight="1" thickTop="1">
      <c r="B7" s="1555"/>
      <c r="C7" s="145" t="s">
        <v>142</v>
      </c>
      <c r="D7" s="244">
        <f>'②収支'!F4</f>
        <v>0</v>
      </c>
      <c r="E7" s="245">
        <f>D7</f>
        <v>0</v>
      </c>
      <c r="F7" s="245">
        <f>E7</f>
        <v>0</v>
      </c>
      <c r="G7" s="245">
        <f aca="true" t="shared" si="0" ref="G7:O7">F7</f>
        <v>0</v>
      </c>
      <c r="H7" s="245">
        <f t="shared" si="0"/>
        <v>0</v>
      </c>
      <c r="I7" s="245">
        <f t="shared" si="0"/>
        <v>0</v>
      </c>
      <c r="J7" s="245">
        <f t="shared" si="0"/>
        <v>0</v>
      </c>
      <c r="K7" s="245">
        <f t="shared" si="0"/>
        <v>0</v>
      </c>
      <c r="L7" s="245">
        <f t="shared" si="0"/>
        <v>0</v>
      </c>
      <c r="M7" s="245">
        <f t="shared" si="0"/>
        <v>0</v>
      </c>
      <c r="N7" s="245">
        <f t="shared" si="0"/>
        <v>0</v>
      </c>
      <c r="O7" s="246">
        <f t="shared" si="0"/>
        <v>0</v>
      </c>
      <c r="P7" s="247" t="s">
        <v>185</v>
      </c>
    </row>
    <row r="8" spans="2:16" s="137" customFormat="1" ht="21" customHeight="1" thickBot="1">
      <c r="B8" s="1555"/>
      <c r="C8" s="146" t="s">
        <v>143</v>
      </c>
      <c r="D8" s="248">
        <f>ROUNDUP(D6*D7/10,2)</f>
        <v>0</v>
      </c>
      <c r="E8" s="248">
        <f>ROUNDUP(E6*E7/10,2)</f>
        <v>0</v>
      </c>
      <c r="F8" s="248">
        <f aca="true" t="shared" si="1" ref="F8:O8">ROUNDUP(F6*F7/10,2)</f>
        <v>0</v>
      </c>
      <c r="G8" s="248">
        <f t="shared" si="1"/>
        <v>0</v>
      </c>
      <c r="H8" s="248">
        <f t="shared" si="1"/>
        <v>0</v>
      </c>
      <c r="I8" s="248">
        <f t="shared" si="1"/>
        <v>0</v>
      </c>
      <c r="J8" s="248">
        <f t="shared" si="1"/>
        <v>0</v>
      </c>
      <c r="K8" s="248">
        <f t="shared" si="1"/>
        <v>0</v>
      </c>
      <c r="L8" s="248">
        <f t="shared" si="1"/>
        <v>0</v>
      </c>
      <c r="M8" s="248">
        <f t="shared" si="1"/>
        <v>0</v>
      </c>
      <c r="N8" s="248">
        <f t="shared" si="1"/>
        <v>0</v>
      </c>
      <c r="O8" s="248">
        <f t="shared" si="1"/>
        <v>0</v>
      </c>
      <c r="P8" s="249">
        <f>SUM(D8:O8)</f>
        <v>0</v>
      </c>
    </row>
    <row r="9" spans="2:16" s="137" customFormat="1" ht="21" customHeight="1" thickTop="1">
      <c r="B9" s="1555"/>
      <c r="C9" s="145" t="s">
        <v>144</v>
      </c>
      <c r="D9" s="244">
        <f>'②収支'!J4</f>
        <v>0</v>
      </c>
      <c r="E9" s="245">
        <f>D9</f>
        <v>0</v>
      </c>
      <c r="F9" s="245">
        <f aca="true" t="shared" si="2" ref="F9:O9">E9</f>
        <v>0</v>
      </c>
      <c r="G9" s="245">
        <f t="shared" si="2"/>
        <v>0</v>
      </c>
      <c r="H9" s="245">
        <f t="shared" si="2"/>
        <v>0</v>
      </c>
      <c r="I9" s="245">
        <f t="shared" si="2"/>
        <v>0</v>
      </c>
      <c r="J9" s="245">
        <f t="shared" si="2"/>
        <v>0</v>
      </c>
      <c r="K9" s="245">
        <f t="shared" si="2"/>
        <v>0</v>
      </c>
      <c r="L9" s="245">
        <f t="shared" si="2"/>
        <v>0</v>
      </c>
      <c r="M9" s="245">
        <f t="shared" si="2"/>
        <v>0</v>
      </c>
      <c r="N9" s="245">
        <f t="shared" si="2"/>
        <v>0</v>
      </c>
      <c r="O9" s="246">
        <f t="shared" si="2"/>
        <v>0</v>
      </c>
      <c r="P9" s="247" t="s">
        <v>185</v>
      </c>
    </row>
    <row r="10" spans="2:16" s="137" customFormat="1" ht="21" customHeight="1" thickBot="1">
      <c r="B10" s="1556"/>
      <c r="C10" s="147" t="s">
        <v>146</v>
      </c>
      <c r="D10" s="250">
        <f>ROUNDUP(D6*D9/10,2)</f>
        <v>0</v>
      </c>
      <c r="E10" s="250">
        <f>ROUNDUP(E6*E9/10,2)</f>
        <v>0</v>
      </c>
      <c r="F10" s="250">
        <f aca="true" t="shared" si="3" ref="F10:O10">ROUNDUP(F6*F9/10,2)</f>
        <v>0</v>
      </c>
      <c r="G10" s="250">
        <f t="shared" si="3"/>
        <v>0</v>
      </c>
      <c r="H10" s="250">
        <f t="shared" si="3"/>
        <v>0</v>
      </c>
      <c r="I10" s="250">
        <f t="shared" si="3"/>
        <v>0</v>
      </c>
      <c r="J10" s="250">
        <f t="shared" si="3"/>
        <v>0</v>
      </c>
      <c r="K10" s="250">
        <f t="shared" si="3"/>
        <v>0</v>
      </c>
      <c r="L10" s="250">
        <f t="shared" si="3"/>
        <v>0</v>
      </c>
      <c r="M10" s="250">
        <f t="shared" si="3"/>
        <v>0</v>
      </c>
      <c r="N10" s="250">
        <f t="shared" si="3"/>
        <v>0</v>
      </c>
      <c r="O10" s="250">
        <f t="shared" si="3"/>
        <v>0</v>
      </c>
      <c r="P10" s="251">
        <f>SUM(D10:O10)</f>
        <v>0</v>
      </c>
    </row>
    <row r="11" spans="2:16" s="137" customFormat="1" ht="24" customHeight="1">
      <c r="B11" s="534"/>
      <c r="C11" s="148"/>
      <c r="D11" s="535"/>
      <c r="E11" s="535"/>
      <c r="F11" s="535"/>
      <c r="G11" s="535"/>
      <c r="H11" s="535"/>
      <c r="I11" s="535"/>
      <c r="J11" s="535"/>
      <c r="K11" s="535"/>
      <c r="L11" s="535"/>
      <c r="M11" s="535"/>
      <c r="N11" s="535"/>
      <c r="O11" s="535"/>
      <c r="P11" s="535"/>
    </row>
    <row r="12" s="137" customFormat="1" ht="21" customHeight="1" thickBot="1">
      <c r="B12" s="524" t="str">
        <f>'②収支'!B29</f>
        <v>【作物２】</v>
      </c>
    </row>
    <row r="13" spans="2:16" s="137" customFormat="1" ht="21" customHeight="1" thickBot="1">
      <c r="B13" s="1540"/>
      <c r="C13" s="1553"/>
      <c r="D13" s="140" t="s">
        <v>147</v>
      </c>
      <c r="E13" s="141" t="s">
        <v>125</v>
      </c>
      <c r="F13" s="141" t="s">
        <v>126</v>
      </c>
      <c r="G13" s="141" t="s">
        <v>127</v>
      </c>
      <c r="H13" s="141" t="s">
        <v>128</v>
      </c>
      <c r="I13" s="141" t="s">
        <v>129</v>
      </c>
      <c r="J13" s="141" t="s">
        <v>130</v>
      </c>
      <c r="K13" s="141" t="s">
        <v>131</v>
      </c>
      <c r="L13" s="141" t="s">
        <v>132</v>
      </c>
      <c r="M13" s="141" t="s">
        <v>133</v>
      </c>
      <c r="N13" s="141" t="s">
        <v>134</v>
      </c>
      <c r="O13" s="142" t="s">
        <v>135</v>
      </c>
      <c r="P13" s="143" t="s">
        <v>148</v>
      </c>
    </row>
    <row r="14" spans="2:16" s="137" customFormat="1" ht="21" customHeight="1" thickBot="1">
      <c r="B14" s="1554">
        <f>'③収益'!B36:D36</f>
        <v>0</v>
      </c>
      <c r="C14" s="144" t="s">
        <v>141</v>
      </c>
      <c r="D14" s="324"/>
      <c r="E14" s="325"/>
      <c r="F14" s="325"/>
      <c r="G14" s="325"/>
      <c r="H14" s="325"/>
      <c r="I14" s="325"/>
      <c r="J14" s="325"/>
      <c r="K14" s="325"/>
      <c r="L14" s="325"/>
      <c r="M14" s="325"/>
      <c r="N14" s="325"/>
      <c r="O14" s="326"/>
      <c r="P14" s="252">
        <f>SUM(D14:O14)</f>
        <v>0</v>
      </c>
    </row>
    <row r="15" spans="2:16" s="137" customFormat="1" ht="21" customHeight="1" thickTop="1">
      <c r="B15" s="1555"/>
      <c r="C15" s="145" t="s">
        <v>142</v>
      </c>
      <c r="D15" s="244">
        <f>'②収支'!F31</f>
        <v>0</v>
      </c>
      <c r="E15" s="245">
        <f>D15</f>
        <v>0</v>
      </c>
      <c r="F15" s="245">
        <f>E15</f>
        <v>0</v>
      </c>
      <c r="G15" s="245">
        <f aca="true" t="shared" si="4" ref="G15:O15">F15</f>
        <v>0</v>
      </c>
      <c r="H15" s="245">
        <f t="shared" si="4"/>
        <v>0</v>
      </c>
      <c r="I15" s="245">
        <f t="shared" si="4"/>
        <v>0</v>
      </c>
      <c r="J15" s="245">
        <f t="shared" si="4"/>
        <v>0</v>
      </c>
      <c r="K15" s="245">
        <f t="shared" si="4"/>
        <v>0</v>
      </c>
      <c r="L15" s="245">
        <f t="shared" si="4"/>
        <v>0</v>
      </c>
      <c r="M15" s="245">
        <f t="shared" si="4"/>
        <v>0</v>
      </c>
      <c r="N15" s="245">
        <f t="shared" si="4"/>
        <v>0</v>
      </c>
      <c r="O15" s="246">
        <f t="shared" si="4"/>
        <v>0</v>
      </c>
      <c r="P15" s="253" t="s">
        <v>149</v>
      </c>
    </row>
    <row r="16" spans="2:16" s="137" customFormat="1" ht="21" customHeight="1" thickBot="1">
      <c r="B16" s="1555"/>
      <c r="C16" s="146" t="s">
        <v>150</v>
      </c>
      <c r="D16" s="248">
        <f>ROUNDUP(D14*D15/10,2)</f>
        <v>0</v>
      </c>
      <c r="E16" s="248">
        <f aca="true" t="shared" si="5" ref="E16:O16">ROUNDUP(E14*E15/10,2)</f>
        <v>0</v>
      </c>
      <c r="F16" s="248">
        <f t="shared" si="5"/>
        <v>0</v>
      </c>
      <c r="G16" s="248">
        <f t="shared" si="5"/>
        <v>0</v>
      </c>
      <c r="H16" s="248">
        <f t="shared" si="5"/>
        <v>0</v>
      </c>
      <c r="I16" s="248">
        <f t="shared" si="5"/>
        <v>0</v>
      </c>
      <c r="J16" s="248">
        <f t="shared" si="5"/>
        <v>0</v>
      </c>
      <c r="K16" s="248">
        <f t="shared" si="5"/>
        <v>0</v>
      </c>
      <c r="L16" s="248">
        <f t="shared" si="5"/>
        <v>0</v>
      </c>
      <c r="M16" s="248">
        <f t="shared" si="5"/>
        <v>0</v>
      </c>
      <c r="N16" s="248">
        <f t="shared" si="5"/>
        <v>0</v>
      </c>
      <c r="O16" s="248">
        <f t="shared" si="5"/>
        <v>0</v>
      </c>
      <c r="P16" s="254">
        <f>SUM(D16:O16)</f>
        <v>0</v>
      </c>
    </row>
    <row r="17" spans="2:16" s="137" customFormat="1" ht="21" customHeight="1" thickTop="1">
      <c r="B17" s="1555"/>
      <c r="C17" s="145" t="s">
        <v>144</v>
      </c>
      <c r="D17" s="244">
        <f>'②収支'!J31</f>
        <v>0</v>
      </c>
      <c r="E17" s="245">
        <f>D17</f>
        <v>0</v>
      </c>
      <c r="F17" s="245">
        <f aca="true" t="shared" si="6" ref="F17:O17">E17</f>
        <v>0</v>
      </c>
      <c r="G17" s="245">
        <f t="shared" si="6"/>
        <v>0</v>
      </c>
      <c r="H17" s="245">
        <f t="shared" si="6"/>
        <v>0</v>
      </c>
      <c r="I17" s="245">
        <f t="shared" si="6"/>
        <v>0</v>
      </c>
      <c r="J17" s="245">
        <f t="shared" si="6"/>
        <v>0</v>
      </c>
      <c r="K17" s="245">
        <f t="shared" si="6"/>
        <v>0</v>
      </c>
      <c r="L17" s="245">
        <f t="shared" si="6"/>
        <v>0</v>
      </c>
      <c r="M17" s="245">
        <f t="shared" si="6"/>
        <v>0</v>
      </c>
      <c r="N17" s="245">
        <f t="shared" si="6"/>
        <v>0</v>
      </c>
      <c r="O17" s="246">
        <f t="shared" si="6"/>
        <v>0</v>
      </c>
      <c r="P17" s="253" t="s">
        <v>145</v>
      </c>
    </row>
    <row r="18" spans="2:16" s="137" customFormat="1" ht="21" customHeight="1" thickBot="1">
      <c r="B18" s="1556"/>
      <c r="C18" s="147" t="s">
        <v>146</v>
      </c>
      <c r="D18" s="250">
        <f>ROUND(D14*D17/10,2)</f>
        <v>0</v>
      </c>
      <c r="E18" s="250">
        <f aca="true" t="shared" si="7" ref="E18:O18">ROUND(E14*E17/10,2)</f>
        <v>0</v>
      </c>
      <c r="F18" s="250">
        <f t="shared" si="7"/>
        <v>0</v>
      </c>
      <c r="G18" s="250">
        <f t="shared" si="7"/>
        <v>0</v>
      </c>
      <c r="H18" s="250">
        <f t="shared" si="7"/>
        <v>0</v>
      </c>
      <c r="I18" s="250">
        <f t="shared" si="7"/>
        <v>0</v>
      </c>
      <c r="J18" s="250">
        <f t="shared" si="7"/>
        <v>0</v>
      </c>
      <c r="K18" s="250">
        <f t="shared" si="7"/>
        <v>0</v>
      </c>
      <c r="L18" s="250">
        <f t="shared" si="7"/>
        <v>0</v>
      </c>
      <c r="M18" s="250">
        <f t="shared" si="7"/>
        <v>0</v>
      </c>
      <c r="N18" s="250">
        <f t="shared" si="7"/>
        <v>0</v>
      </c>
      <c r="O18" s="250">
        <f t="shared" si="7"/>
        <v>0</v>
      </c>
      <c r="P18" s="255">
        <f>SUM(D18:O18)</f>
        <v>0</v>
      </c>
    </row>
    <row r="19" spans="2:16" s="137" customFormat="1" ht="24" customHeight="1">
      <c r="B19" s="534"/>
      <c r="C19" s="148"/>
      <c r="D19" s="535"/>
      <c r="E19" s="535"/>
      <c r="F19" s="535"/>
      <c r="G19" s="535"/>
      <c r="H19" s="535"/>
      <c r="I19" s="535"/>
      <c r="J19" s="535"/>
      <c r="K19" s="535"/>
      <c r="L19" s="535"/>
      <c r="M19" s="535"/>
      <c r="N19" s="535"/>
      <c r="O19" s="535"/>
      <c r="P19" s="624"/>
    </row>
    <row r="20" s="137" customFormat="1" ht="21" customHeight="1" thickBot="1">
      <c r="B20" s="524" t="str">
        <f>'②収支'!B56</f>
        <v>【作物３】</v>
      </c>
    </row>
    <row r="21" spans="2:16" s="137" customFormat="1" ht="21" customHeight="1" thickBot="1">
      <c r="B21" s="1540"/>
      <c r="C21" s="1553"/>
      <c r="D21" s="140" t="s">
        <v>147</v>
      </c>
      <c r="E21" s="141" t="s">
        <v>125</v>
      </c>
      <c r="F21" s="141" t="s">
        <v>126</v>
      </c>
      <c r="G21" s="141" t="s">
        <v>127</v>
      </c>
      <c r="H21" s="141" t="s">
        <v>128</v>
      </c>
      <c r="I21" s="141" t="s">
        <v>129</v>
      </c>
      <c r="J21" s="141" t="s">
        <v>130</v>
      </c>
      <c r="K21" s="141" t="s">
        <v>131</v>
      </c>
      <c r="L21" s="141" t="s">
        <v>132</v>
      </c>
      <c r="M21" s="141" t="s">
        <v>133</v>
      </c>
      <c r="N21" s="141" t="s">
        <v>134</v>
      </c>
      <c r="O21" s="142" t="s">
        <v>135</v>
      </c>
      <c r="P21" s="143" t="s">
        <v>148</v>
      </c>
    </row>
    <row r="22" spans="2:16" s="137" customFormat="1" ht="21" customHeight="1" thickBot="1">
      <c r="B22" s="1554">
        <f>'③収益'!B71:D71</f>
        <v>0</v>
      </c>
      <c r="C22" s="144" t="s">
        <v>141</v>
      </c>
      <c r="D22" s="324"/>
      <c r="E22" s="325"/>
      <c r="F22" s="325"/>
      <c r="G22" s="325"/>
      <c r="H22" s="325"/>
      <c r="I22" s="325"/>
      <c r="J22" s="325"/>
      <c r="K22" s="325"/>
      <c r="L22" s="325"/>
      <c r="M22" s="325"/>
      <c r="N22" s="325"/>
      <c r="O22" s="326"/>
      <c r="P22" s="243">
        <f>SUM(D22:O22)</f>
        <v>0</v>
      </c>
    </row>
    <row r="23" spans="2:16" s="137" customFormat="1" ht="21" customHeight="1" thickTop="1">
      <c r="B23" s="1555"/>
      <c r="C23" s="145" t="s">
        <v>142</v>
      </c>
      <c r="D23" s="244">
        <f>'②収支'!F58</f>
        <v>0</v>
      </c>
      <c r="E23" s="245">
        <f>D23</f>
        <v>0</v>
      </c>
      <c r="F23" s="245">
        <f>E23</f>
        <v>0</v>
      </c>
      <c r="G23" s="245">
        <f aca="true" t="shared" si="8" ref="G23:O23">F23</f>
        <v>0</v>
      </c>
      <c r="H23" s="245">
        <f t="shared" si="8"/>
        <v>0</v>
      </c>
      <c r="I23" s="245">
        <f t="shared" si="8"/>
        <v>0</v>
      </c>
      <c r="J23" s="245">
        <f t="shared" si="8"/>
        <v>0</v>
      </c>
      <c r="K23" s="245">
        <f t="shared" si="8"/>
        <v>0</v>
      </c>
      <c r="L23" s="245">
        <f t="shared" si="8"/>
        <v>0</v>
      </c>
      <c r="M23" s="245">
        <f t="shared" si="8"/>
        <v>0</v>
      </c>
      <c r="N23" s="245">
        <f t="shared" si="8"/>
        <v>0</v>
      </c>
      <c r="O23" s="246">
        <f t="shared" si="8"/>
        <v>0</v>
      </c>
      <c r="P23" s="247" t="s">
        <v>185</v>
      </c>
    </row>
    <row r="24" spans="2:16" s="137" customFormat="1" ht="21" customHeight="1" thickBot="1">
      <c r="B24" s="1555"/>
      <c r="C24" s="146" t="s">
        <v>150</v>
      </c>
      <c r="D24" s="248">
        <f>ROUNDUP(D22*D23/10,2)</f>
        <v>0</v>
      </c>
      <c r="E24" s="248">
        <f aca="true" t="shared" si="9" ref="E24:O24">ROUNDUP(E22*E23/10,2)</f>
        <v>0</v>
      </c>
      <c r="F24" s="248">
        <f t="shared" si="9"/>
        <v>0</v>
      </c>
      <c r="G24" s="248">
        <f t="shared" si="9"/>
        <v>0</v>
      </c>
      <c r="H24" s="248">
        <f t="shared" si="9"/>
        <v>0</v>
      </c>
      <c r="I24" s="248">
        <f t="shared" si="9"/>
        <v>0</v>
      </c>
      <c r="J24" s="248">
        <f t="shared" si="9"/>
        <v>0</v>
      </c>
      <c r="K24" s="248">
        <f t="shared" si="9"/>
        <v>0</v>
      </c>
      <c r="L24" s="248">
        <f t="shared" si="9"/>
        <v>0</v>
      </c>
      <c r="M24" s="248">
        <f t="shared" si="9"/>
        <v>0</v>
      </c>
      <c r="N24" s="248">
        <f t="shared" si="9"/>
        <v>0</v>
      </c>
      <c r="O24" s="248">
        <f t="shared" si="9"/>
        <v>0</v>
      </c>
      <c r="P24" s="249">
        <f>SUM(D24:O24)</f>
        <v>0</v>
      </c>
    </row>
    <row r="25" spans="2:16" s="137" customFormat="1" ht="21" customHeight="1" thickTop="1">
      <c r="B25" s="1555"/>
      <c r="C25" s="145" t="s">
        <v>144</v>
      </c>
      <c r="D25" s="244">
        <f>'②収支'!J58</f>
        <v>0</v>
      </c>
      <c r="E25" s="245">
        <f>D25</f>
        <v>0</v>
      </c>
      <c r="F25" s="245">
        <f aca="true" t="shared" si="10" ref="F25:O25">E25</f>
        <v>0</v>
      </c>
      <c r="G25" s="245">
        <f t="shared" si="10"/>
        <v>0</v>
      </c>
      <c r="H25" s="245">
        <f t="shared" si="10"/>
        <v>0</v>
      </c>
      <c r="I25" s="245">
        <f t="shared" si="10"/>
        <v>0</v>
      </c>
      <c r="J25" s="245">
        <f t="shared" si="10"/>
        <v>0</v>
      </c>
      <c r="K25" s="245">
        <f t="shared" si="10"/>
        <v>0</v>
      </c>
      <c r="L25" s="245">
        <f t="shared" si="10"/>
        <v>0</v>
      </c>
      <c r="M25" s="245">
        <f t="shared" si="10"/>
        <v>0</v>
      </c>
      <c r="N25" s="245">
        <f t="shared" si="10"/>
        <v>0</v>
      </c>
      <c r="O25" s="246">
        <f t="shared" si="10"/>
        <v>0</v>
      </c>
      <c r="P25" s="247" t="s">
        <v>185</v>
      </c>
    </row>
    <row r="26" spans="2:16" s="137" customFormat="1" ht="21" customHeight="1" thickBot="1">
      <c r="B26" s="1556"/>
      <c r="C26" s="147" t="s">
        <v>146</v>
      </c>
      <c r="D26" s="250">
        <f>ROUNDUP(D22*D25/10,2)</f>
        <v>0</v>
      </c>
      <c r="E26" s="250">
        <f aca="true" t="shared" si="11" ref="E26:O26">ROUNDUP(E22*E25/10,2)</f>
        <v>0</v>
      </c>
      <c r="F26" s="250">
        <f t="shared" si="11"/>
        <v>0</v>
      </c>
      <c r="G26" s="250">
        <f t="shared" si="11"/>
        <v>0</v>
      </c>
      <c r="H26" s="250">
        <f t="shared" si="11"/>
        <v>0</v>
      </c>
      <c r="I26" s="250">
        <f t="shared" si="11"/>
        <v>0</v>
      </c>
      <c r="J26" s="250">
        <f t="shared" si="11"/>
        <v>0</v>
      </c>
      <c r="K26" s="250">
        <f t="shared" si="11"/>
        <v>0</v>
      </c>
      <c r="L26" s="250">
        <f t="shared" si="11"/>
        <v>0</v>
      </c>
      <c r="M26" s="250">
        <f t="shared" si="11"/>
        <v>0</v>
      </c>
      <c r="N26" s="250">
        <f t="shared" si="11"/>
        <v>0</v>
      </c>
      <c r="O26" s="250">
        <f t="shared" si="11"/>
        <v>0</v>
      </c>
      <c r="P26" s="251">
        <f>SUM(D26:O26)</f>
        <v>0</v>
      </c>
    </row>
    <row r="27" spans="2:16" s="137" customFormat="1" ht="21" customHeight="1">
      <c r="B27" s="534"/>
      <c r="C27" s="148"/>
      <c r="D27" s="535"/>
      <c r="E27" s="535"/>
      <c r="F27" s="535"/>
      <c r="G27" s="535"/>
      <c r="H27" s="535"/>
      <c r="I27" s="535"/>
      <c r="J27" s="535"/>
      <c r="K27" s="535"/>
      <c r="L27" s="535"/>
      <c r="M27" s="535"/>
      <c r="N27" s="535"/>
      <c r="O27" s="535"/>
      <c r="P27" s="535"/>
    </row>
    <row r="28" spans="2:16" s="137" customFormat="1" ht="21" customHeight="1">
      <c r="B28" s="534"/>
      <c r="C28" s="148"/>
      <c r="D28" s="535"/>
      <c r="E28" s="535"/>
      <c r="F28" s="535"/>
      <c r="G28" s="535"/>
      <c r="H28" s="1538" t="s">
        <v>471</v>
      </c>
      <c r="I28" s="1539"/>
      <c r="J28" s="535"/>
      <c r="K28" s="535"/>
      <c r="L28" s="535"/>
      <c r="M28" s="535"/>
      <c r="N28" s="535"/>
      <c r="O28" s="535"/>
      <c r="P28" s="535"/>
    </row>
    <row r="29" s="137" customFormat="1" ht="21" customHeight="1">
      <c r="N29" s="166" t="s">
        <v>368</v>
      </c>
    </row>
    <row r="30" s="137" customFormat="1" ht="21" customHeight="1" thickBot="1">
      <c r="B30" s="524" t="str">
        <f>'②収支'!B83</f>
        <v>【作物４】</v>
      </c>
    </row>
    <row r="31" spans="2:16" s="137" customFormat="1" ht="21" customHeight="1" thickBot="1">
      <c r="B31" s="1540"/>
      <c r="C31" s="1553"/>
      <c r="D31" s="140" t="s">
        <v>147</v>
      </c>
      <c r="E31" s="141" t="s">
        <v>125</v>
      </c>
      <c r="F31" s="141" t="s">
        <v>126</v>
      </c>
      <c r="G31" s="141" t="s">
        <v>127</v>
      </c>
      <c r="H31" s="141" t="s">
        <v>128</v>
      </c>
      <c r="I31" s="141" t="s">
        <v>129</v>
      </c>
      <c r="J31" s="141" t="s">
        <v>130</v>
      </c>
      <c r="K31" s="141" t="s">
        <v>131</v>
      </c>
      <c r="L31" s="141" t="s">
        <v>132</v>
      </c>
      <c r="M31" s="141" t="s">
        <v>133</v>
      </c>
      <c r="N31" s="141" t="s">
        <v>134</v>
      </c>
      <c r="O31" s="142" t="s">
        <v>135</v>
      </c>
      <c r="P31" s="143" t="s">
        <v>148</v>
      </c>
    </row>
    <row r="32" spans="2:16" s="137" customFormat="1" ht="21" customHeight="1" thickBot="1">
      <c r="B32" s="1554">
        <f>'③-2収益'!B1:D1</f>
        <v>0</v>
      </c>
      <c r="C32" s="144" t="s">
        <v>141</v>
      </c>
      <c r="D32" s="324"/>
      <c r="E32" s="325"/>
      <c r="F32" s="325"/>
      <c r="G32" s="325"/>
      <c r="H32" s="325"/>
      <c r="I32" s="325"/>
      <c r="J32" s="325"/>
      <c r="K32" s="325"/>
      <c r="L32" s="325"/>
      <c r="M32" s="325"/>
      <c r="N32" s="325"/>
      <c r="O32" s="326"/>
      <c r="P32" s="243">
        <f>SUM(D32:O32)</f>
        <v>0</v>
      </c>
    </row>
    <row r="33" spans="2:16" s="137" customFormat="1" ht="21" customHeight="1" thickTop="1">
      <c r="B33" s="1555"/>
      <c r="C33" s="145" t="s">
        <v>142</v>
      </c>
      <c r="D33" s="244">
        <f>'②収支'!F85</f>
        <v>0</v>
      </c>
      <c r="E33" s="245">
        <f>D33</f>
        <v>0</v>
      </c>
      <c r="F33" s="245">
        <f>E33</f>
        <v>0</v>
      </c>
      <c r="G33" s="245">
        <f aca="true" t="shared" si="12" ref="G33:O33">F33</f>
        <v>0</v>
      </c>
      <c r="H33" s="245">
        <f t="shared" si="12"/>
        <v>0</v>
      </c>
      <c r="I33" s="245">
        <f t="shared" si="12"/>
        <v>0</v>
      </c>
      <c r="J33" s="245">
        <f t="shared" si="12"/>
        <v>0</v>
      </c>
      <c r="K33" s="245">
        <f t="shared" si="12"/>
        <v>0</v>
      </c>
      <c r="L33" s="245">
        <f t="shared" si="12"/>
        <v>0</v>
      </c>
      <c r="M33" s="245">
        <f t="shared" si="12"/>
        <v>0</v>
      </c>
      <c r="N33" s="245">
        <f t="shared" si="12"/>
        <v>0</v>
      </c>
      <c r="O33" s="246">
        <f t="shared" si="12"/>
        <v>0</v>
      </c>
      <c r="P33" s="247" t="s">
        <v>185</v>
      </c>
    </row>
    <row r="34" spans="2:16" s="137" customFormat="1" ht="21" customHeight="1" thickBot="1">
      <c r="B34" s="1555"/>
      <c r="C34" s="146" t="s">
        <v>150</v>
      </c>
      <c r="D34" s="248">
        <f>ROUNDUP(D32*D33/10,2)</f>
        <v>0</v>
      </c>
      <c r="E34" s="248">
        <f aca="true" t="shared" si="13" ref="E34:O34">ROUNDUP(E32*E33/10,2)</f>
        <v>0</v>
      </c>
      <c r="F34" s="248">
        <f t="shared" si="13"/>
        <v>0</v>
      </c>
      <c r="G34" s="248">
        <f t="shared" si="13"/>
        <v>0</v>
      </c>
      <c r="H34" s="248">
        <f t="shared" si="13"/>
        <v>0</v>
      </c>
      <c r="I34" s="248">
        <f t="shared" si="13"/>
        <v>0</v>
      </c>
      <c r="J34" s="248">
        <f t="shared" si="13"/>
        <v>0</v>
      </c>
      <c r="K34" s="248">
        <f t="shared" si="13"/>
        <v>0</v>
      </c>
      <c r="L34" s="248">
        <f t="shared" si="13"/>
        <v>0</v>
      </c>
      <c r="M34" s="248">
        <f t="shared" si="13"/>
        <v>0</v>
      </c>
      <c r="N34" s="248">
        <f t="shared" si="13"/>
        <v>0</v>
      </c>
      <c r="O34" s="248">
        <f t="shared" si="13"/>
        <v>0</v>
      </c>
      <c r="P34" s="249">
        <f>SUM(D34:O34)</f>
        <v>0</v>
      </c>
    </row>
    <row r="35" spans="2:16" s="137" customFormat="1" ht="21" customHeight="1" thickTop="1">
      <c r="B35" s="1555"/>
      <c r="C35" s="145" t="s">
        <v>144</v>
      </c>
      <c r="D35" s="244">
        <f>'②収支'!J85</f>
        <v>0</v>
      </c>
      <c r="E35" s="245">
        <f>D35</f>
        <v>0</v>
      </c>
      <c r="F35" s="245">
        <f aca="true" t="shared" si="14" ref="F35:O35">E35</f>
        <v>0</v>
      </c>
      <c r="G35" s="245">
        <f t="shared" si="14"/>
        <v>0</v>
      </c>
      <c r="H35" s="245">
        <f t="shared" si="14"/>
        <v>0</v>
      </c>
      <c r="I35" s="245">
        <f t="shared" si="14"/>
        <v>0</v>
      </c>
      <c r="J35" s="245">
        <f t="shared" si="14"/>
        <v>0</v>
      </c>
      <c r="K35" s="245">
        <f t="shared" si="14"/>
        <v>0</v>
      </c>
      <c r="L35" s="245">
        <f t="shared" si="14"/>
        <v>0</v>
      </c>
      <c r="M35" s="245">
        <f t="shared" si="14"/>
        <v>0</v>
      </c>
      <c r="N35" s="245">
        <f t="shared" si="14"/>
        <v>0</v>
      </c>
      <c r="O35" s="246">
        <f t="shared" si="14"/>
        <v>0</v>
      </c>
      <c r="P35" s="247" t="s">
        <v>185</v>
      </c>
    </row>
    <row r="36" spans="2:16" s="137" customFormat="1" ht="21" customHeight="1" thickBot="1">
      <c r="B36" s="1556"/>
      <c r="C36" s="147" t="s">
        <v>146</v>
      </c>
      <c r="D36" s="250">
        <f>ROUNDUP(D32*D35/10,2)</f>
        <v>0</v>
      </c>
      <c r="E36" s="250">
        <f aca="true" t="shared" si="15" ref="E36:O36">ROUNDUP(E32*E35/10,2)</f>
        <v>0</v>
      </c>
      <c r="F36" s="250">
        <f t="shared" si="15"/>
        <v>0</v>
      </c>
      <c r="G36" s="250">
        <f t="shared" si="15"/>
        <v>0</v>
      </c>
      <c r="H36" s="250">
        <f t="shared" si="15"/>
        <v>0</v>
      </c>
      <c r="I36" s="250">
        <f t="shared" si="15"/>
        <v>0</v>
      </c>
      <c r="J36" s="250">
        <f t="shared" si="15"/>
        <v>0</v>
      </c>
      <c r="K36" s="250">
        <f t="shared" si="15"/>
        <v>0</v>
      </c>
      <c r="L36" s="250">
        <f t="shared" si="15"/>
        <v>0</v>
      </c>
      <c r="M36" s="250">
        <f t="shared" si="15"/>
        <v>0</v>
      </c>
      <c r="N36" s="250">
        <f t="shared" si="15"/>
        <v>0</v>
      </c>
      <c r="O36" s="250">
        <f t="shared" si="15"/>
        <v>0</v>
      </c>
      <c r="P36" s="251">
        <f>SUM(D36:O36)</f>
        <v>0</v>
      </c>
    </row>
    <row r="37" s="137" customFormat="1" ht="21" customHeight="1" thickBot="1">
      <c r="B37" s="524" t="str">
        <f>'②収支'!B110</f>
        <v>【作物５】</v>
      </c>
    </row>
    <row r="38" spans="2:16" s="137" customFormat="1" ht="21" customHeight="1" thickBot="1">
      <c r="B38" s="1540"/>
      <c r="C38" s="1553"/>
      <c r="D38" s="140" t="s">
        <v>147</v>
      </c>
      <c r="E38" s="141" t="s">
        <v>125</v>
      </c>
      <c r="F38" s="141" t="s">
        <v>126</v>
      </c>
      <c r="G38" s="141" t="s">
        <v>127</v>
      </c>
      <c r="H38" s="141" t="s">
        <v>128</v>
      </c>
      <c r="I38" s="141" t="s">
        <v>129</v>
      </c>
      <c r="J38" s="141" t="s">
        <v>130</v>
      </c>
      <c r="K38" s="141" t="s">
        <v>131</v>
      </c>
      <c r="L38" s="141" t="s">
        <v>132</v>
      </c>
      <c r="M38" s="141" t="s">
        <v>133</v>
      </c>
      <c r="N38" s="141" t="s">
        <v>134</v>
      </c>
      <c r="O38" s="142" t="s">
        <v>135</v>
      </c>
      <c r="P38" s="143" t="s">
        <v>148</v>
      </c>
    </row>
    <row r="39" spans="2:16" s="137" customFormat="1" ht="21" customHeight="1" thickBot="1">
      <c r="B39" s="1554">
        <f>'③-2収益'!B36:D36</f>
        <v>0</v>
      </c>
      <c r="C39" s="144" t="s">
        <v>141</v>
      </c>
      <c r="D39" s="324"/>
      <c r="E39" s="325"/>
      <c r="F39" s="325"/>
      <c r="G39" s="325"/>
      <c r="H39" s="325"/>
      <c r="I39" s="325"/>
      <c r="J39" s="325"/>
      <c r="K39" s="325"/>
      <c r="L39" s="325"/>
      <c r="M39" s="325"/>
      <c r="N39" s="325"/>
      <c r="O39" s="326"/>
      <c r="P39" s="243">
        <f>SUM(D39:O39)</f>
        <v>0</v>
      </c>
    </row>
    <row r="40" spans="2:16" s="137" customFormat="1" ht="21" customHeight="1" thickTop="1">
      <c r="B40" s="1555"/>
      <c r="C40" s="145" t="s">
        <v>142</v>
      </c>
      <c r="D40" s="244">
        <f>'②収支'!F112</f>
        <v>0</v>
      </c>
      <c r="E40" s="245">
        <f>D40</f>
        <v>0</v>
      </c>
      <c r="F40" s="245">
        <f>E40</f>
        <v>0</v>
      </c>
      <c r="G40" s="245">
        <f aca="true" t="shared" si="16" ref="G40:O40">F40</f>
        <v>0</v>
      </c>
      <c r="H40" s="245">
        <f t="shared" si="16"/>
        <v>0</v>
      </c>
      <c r="I40" s="245">
        <f t="shared" si="16"/>
        <v>0</v>
      </c>
      <c r="J40" s="245">
        <f t="shared" si="16"/>
        <v>0</v>
      </c>
      <c r="K40" s="245">
        <f t="shared" si="16"/>
        <v>0</v>
      </c>
      <c r="L40" s="245">
        <f t="shared" si="16"/>
        <v>0</v>
      </c>
      <c r="M40" s="245">
        <f t="shared" si="16"/>
        <v>0</v>
      </c>
      <c r="N40" s="245">
        <f t="shared" si="16"/>
        <v>0</v>
      </c>
      <c r="O40" s="246">
        <f t="shared" si="16"/>
        <v>0</v>
      </c>
      <c r="P40" s="247" t="s">
        <v>185</v>
      </c>
    </row>
    <row r="41" spans="2:16" s="137" customFormat="1" ht="21" customHeight="1" thickBot="1">
      <c r="B41" s="1555"/>
      <c r="C41" s="146" t="s">
        <v>150</v>
      </c>
      <c r="D41" s="248">
        <f aca="true" t="shared" si="17" ref="D41:O41">ROUNDUP(D39*D40/10,2)</f>
        <v>0</v>
      </c>
      <c r="E41" s="248">
        <f t="shared" si="17"/>
        <v>0</v>
      </c>
      <c r="F41" s="248">
        <f t="shared" si="17"/>
        <v>0</v>
      </c>
      <c r="G41" s="248">
        <f t="shared" si="17"/>
        <v>0</v>
      </c>
      <c r="H41" s="248">
        <f t="shared" si="17"/>
        <v>0</v>
      </c>
      <c r="I41" s="248">
        <f t="shared" si="17"/>
        <v>0</v>
      </c>
      <c r="J41" s="248">
        <f t="shared" si="17"/>
        <v>0</v>
      </c>
      <c r="K41" s="248">
        <f t="shared" si="17"/>
        <v>0</v>
      </c>
      <c r="L41" s="248">
        <f t="shared" si="17"/>
        <v>0</v>
      </c>
      <c r="M41" s="248">
        <f t="shared" si="17"/>
        <v>0</v>
      </c>
      <c r="N41" s="248">
        <f t="shared" si="17"/>
        <v>0</v>
      </c>
      <c r="O41" s="248">
        <f t="shared" si="17"/>
        <v>0</v>
      </c>
      <c r="P41" s="249">
        <f>SUM(D41:O41)</f>
        <v>0</v>
      </c>
    </row>
    <row r="42" spans="2:16" s="137" customFormat="1" ht="21" customHeight="1" thickTop="1">
      <c r="B42" s="1555"/>
      <c r="C42" s="145" t="s">
        <v>144</v>
      </c>
      <c r="D42" s="244">
        <f>'②収支'!J112</f>
        <v>0</v>
      </c>
      <c r="E42" s="245">
        <f>D42</f>
        <v>0</v>
      </c>
      <c r="F42" s="245">
        <f aca="true" t="shared" si="18" ref="F42:O42">E42</f>
        <v>0</v>
      </c>
      <c r="G42" s="245">
        <f t="shared" si="18"/>
        <v>0</v>
      </c>
      <c r="H42" s="245">
        <f t="shared" si="18"/>
        <v>0</v>
      </c>
      <c r="I42" s="245">
        <f t="shared" si="18"/>
        <v>0</v>
      </c>
      <c r="J42" s="245">
        <f t="shared" si="18"/>
        <v>0</v>
      </c>
      <c r="K42" s="245">
        <f t="shared" si="18"/>
        <v>0</v>
      </c>
      <c r="L42" s="245">
        <f t="shared" si="18"/>
        <v>0</v>
      </c>
      <c r="M42" s="245">
        <f t="shared" si="18"/>
        <v>0</v>
      </c>
      <c r="N42" s="245">
        <f t="shared" si="18"/>
        <v>0</v>
      </c>
      <c r="O42" s="246">
        <f t="shared" si="18"/>
        <v>0</v>
      </c>
      <c r="P42" s="247" t="s">
        <v>185</v>
      </c>
    </row>
    <row r="43" spans="2:16" s="137" customFormat="1" ht="21" customHeight="1" thickBot="1">
      <c r="B43" s="1556"/>
      <c r="C43" s="147" t="s">
        <v>146</v>
      </c>
      <c r="D43" s="250">
        <f aca="true" t="shared" si="19" ref="D43:O43">ROUNDUP(D39*D42/10,2)</f>
        <v>0</v>
      </c>
      <c r="E43" s="250">
        <f t="shared" si="19"/>
        <v>0</v>
      </c>
      <c r="F43" s="250">
        <f t="shared" si="19"/>
        <v>0</v>
      </c>
      <c r="G43" s="250">
        <f t="shared" si="19"/>
        <v>0</v>
      </c>
      <c r="H43" s="250">
        <f t="shared" si="19"/>
        <v>0</v>
      </c>
      <c r="I43" s="250">
        <f t="shared" si="19"/>
        <v>0</v>
      </c>
      <c r="J43" s="250">
        <f t="shared" si="19"/>
        <v>0</v>
      </c>
      <c r="K43" s="250">
        <f t="shared" si="19"/>
        <v>0</v>
      </c>
      <c r="L43" s="250">
        <f t="shared" si="19"/>
        <v>0</v>
      </c>
      <c r="M43" s="250">
        <f t="shared" si="19"/>
        <v>0</v>
      </c>
      <c r="N43" s="250">
        <f t="shared" si="19"/>
        <v>0</v>
      </c>
      <c r="O43" s="250">
        <f t="shared" si="19"/>
        <v>0</v>
      </c>
      <c r="P43" s="251">
        <f>SUM(D43:O43)</f>
        <v>0</v>
      </c>
    </row>
    <row r="44" s="137" customFormat="1" ht="21" customHeight="1" thickBot="1">
      <c r="B44" s="524" t="str">
        <f>'②収支'!B137</f>
        <v>【作物６】</v>
      </c>
    </row>
    <row r="45" spans="2:16" s="137" customFormat="1" ht="21" customHeight="1" thickBot="1">
      <c r="B45" s="1540"/>
      <c r="C45" s="1553"/>
      <c r="D45" s="140" t="s">
        <v>147</v>
      </c>
      <c r="E45" s="141" t="s">
        <v>125</v>
      </c>
      <c r="F45" s="141" t="s">
        <v>126</v>
      </c>
      <c r="G45" s="141" t="s">
        <v>127</v>
      </c>
      <c r="H45" s="141" t="s">
        <v>128</v>
      </c>
      <c r="I45" s="141" t="s">
        <v>129</v>
      </c>
      <c r="J45" s="141" t="s">
        <v>130</v>
      </c>
      <c r="K45" s="141" t="s">
        <v>131</v>
      </c>
      <c r="L45" s="141" t="s">
        <v>132</v>
      </c>
      <c r="M45" s="141" t="s">
        <v>133</v>
      </c>
      <c r="N45" s="141" t="s">
        <v>134</v>
      </c>
      <c r="O45" s="142" t="s">
        <v>135</v>
      </c>
      <c r="P45" s="143" t="s">
        <v>148</v>
      </c>
    </row>
    <row r="46" spans="2:16" s="137" customFormat="1" ht="21" customHeight="1" thickBot="1">
      <c r="B46" s="1554">
        <f>'③-2収益'!B71:D71</f>
        <v>0</v>
      </c>
      <c r="C46" s="144" t="s">
        <v>141</v>
      </c>
      <c r="D46" s="324"/>
      <c r="E46" s="325"/>
      <c r="F46" s="325"/>
      <c r="G46" s="325"/>
      <c r="H46" s="325"/>
      <c r="I46" s="325"/>
      <c r="J46" s="325"/>
      <c r="K46" s="325"/>
      <c r="L46" s="325"/>
      <c r="M46" s="325"/>
      <c r="N46" s="325"/>
      <c r="O46" s="326"/>
      <c r="P46" s="243">
        <f>SUM(D46:O46)</f>
        <v>0</v>
      </c>
    </row>
    <row r="47" spans="2:16" s="137" customFormat="1" ht="21" customHeight="1" thickTop="1">
      <c r="B47" s="1555"/>
      <c r="C47" s="145" t="s">
        <v>142</v>
      </c>
      <c r="D47" s="244">
        <f>'②収支'!F139</f>
        <v>0</v>
      </c>
      <c r="E47" s="245">
        <f>D47</f>
        <v>0</v>
      </c>
      <c r="F47" s="245">
        <f>E47</f>
        <v>0</v>
      </c>
      <c r="G47" s="245">
        <f aca="true" t="shared" si="20" ref="G47:O47">F47</f>
        <v>0</v>
      </c>
      <c r="H47" s="245">
        <f t="shared" si="20"/>
        <v>0</v>
      </c>
      <c r="I47" s="245">
        <f t="shared" si="20"/>
        <v>0</v>
      </c>
      <c r="J47" s="245">
        <f t="shared" si="20"/>
        <v>0</v>
      </c>
      <c r="K47" s="245">
        <f t="shared" si="20"/>
        <v>0</v>
      </c>
      <c r="L47" s="245">
        <f t="shared" si="20"/>
        <v>0</v>
      </c>
      <c r="M47" s="245">
        <f t="shared" si="20"/>
        <v>0</v>
      </c>
      <c r="N47" s="245">
        <f t="shared" si="20"/>
        <v>0</v>
      </c>
      <c r="O47" s="246">
        <f t="shared" si="20"/>
        <v>0</v>
      </c>
      <c r="P47" s="247" t="s">
        <v>185</v>
      </c>
    </row>
    <row r="48" spans="2:16" s="137" customFormat="1" ht="21" customHeight="1" thickBot="1">
      <c r="B48" s="1555"/>
      <c r="C48" s="146" t="s">
        <v>150</v>
      </c>
      <c r="D48" s="248">
        <f aca="true" t="shared" si="21" ref="D48:O48">ROUNDUP(D46*D47/10,2)</f>
        <v>0</v>
      </c>
      <c r="E48" s="248">
        <f t="shared" si="21"/>
        <v>0</v>
      </c>
      <c r="F48" s="248">
        <f t="shared" si="21"/>
        <v>0</v>
      </c>
      <c r="G48" s="248">
        <f t="shared" si="21"/>
        <v>0</v>
      </c>
      <c r="H48" s="248">
        <f t="shared" si="21"/>
        <v>0</v>
      </c>
      <c r="I48" s="248">
        <f t="shared" si="21"/>
        <v>0</v>
      </c>
      <c r="J48" s="248">
        <f t="shared" si="21"/>
        <v>0</v>
      </c>
      <c r="K48" s="248">
        <f t="shared" si="21"/>
        <v>0</v>
      </c>
      <c r="L48" s="248">
        <f t="shared" si="21"/>
        <v>0</v>
      </c>
      <c r="M48" s="248">
        <f t="shared" si="21"/>
        <v>0</v>
      </c>
      <c r="N48" s="248">
        <f t="shared" si="21"/>
        <v>0</v>
      </c>
      <c r="O48" s="248">
        <f t="shared" si="21"/>
        <v>0</v>
      </c>
      <c r="P48" s="249">
        <f>SUM(D48:O48)</f>
        <v>0</v>
      </c>
    </row>
    <row r="49" spans="2:16" s="137" customFormat="1" ht="21" customHeight="1" thickTop="1">
      <c r="B49" s="1555"/>
      <c r="C49" s="145" t="s">
        <v>144</v>
      </c>
      <c r="D49" s="244">
        <f>'②収支'!J139</f>
        <v>0</v>
      </c>
      <c r="E49" s="245">
        <f>D49</f>
        <v>0</v>
      </c>
      <c r="F49" s="245">
        <f aca="true" t="shared" si="22" ref="F49:O49">E49</f>
        <v>0</v>
      </c>
      <c r="G49" s="245">
        <f t="shared" si="22"/>
        <v>0</v>
      </c>
      <c r="H49" s="245">
        <f t="shared" si="22"/>
        <v>0</v>
      </c>
      <c r="I49" s="245">
        <f t="shared" si="22"/>
        <v>0</v>
      </c>
      <c r="J49" s="245">
        <f t="shared" si="22"/>
        <v>0</v>
      </c>
      <c r="K49" s="245">
        <f t="shared" si="22"/>
        <v>0</v>
      </c>
      <c r="L49" s="245">
        <f t="shared" si="22"/>
        <v>0</v>
      </c>
      <c r="M49" s="245">
        <f t="shared" si="22"/>
        <v>0</v>
      </c>
      <c r="N49" s="245">
        <f t="shared" si="22"/>
        <v>0</v>
      </c>
      <c r="O49" s="246">
        <f t="shared" si="22"/>
        <v>0</v>
      </c>
      <c r="P49" s="247" t="s">
        <v>185</v>
      </c>
    </row>
    <row r="50" spans="2:16" s="137" customFormat="1" ht="21" customHeight="1" thickBot="1">
      <c r="B50" s="1556"/>
      <c r="C50" s="147" t="s">
        <v>146</v>
      </c>
      <c r="D50" s="250">
        <f aca="true" t="shared" si="23" ref="D50:O50">ROUNDUP(D46*D49/10,2)</f>
        <v>0</v>
      </c>
      <c r="E50" s="250">
        <f t="shared" si="23"/>
        <v>0</v>
      </c>
      <c r="F50" s="250">
        <f t="shared" si="23"/>
        <v>0</v>
      </c>
      <c r="G50" s="250">
        <f t="shared" si="23"/>
        <v>0</v>
      </c>
      <c r="H50" s="250">
        <f t="shared" si="23"/>
        <v>0</v>
      </c>
      <c r="I50" s="250">
        <f t="shared" si="23"/>
        <v>0</v>
      </c>
      <c r="J50" s="250">
        <f t="shared" si="23"/>
        <v>0</v>
      </c>
      <c r="K50" s="250">
        <f t="shared" si="23"/>
        <v>0</v>
      </c>
      <c r="L50" s="250">
        <f t="shared" si="23"/>
        <v>0</v>
      </c>
      <c r="M50" s="250">
        <f t="shared" si="23"/>
        <v>0</v>
      </c>
      <c r="N50" s="250">
        <f t="shared" si="23"/>
        <v>0</v>
      </c>
      <c r="O50" s="250">
        <f t="shared" si="23"/>
        <v>0</v>
      </c>
      <c r="P50" s="251">
        <f>SUM(D50:O50)</f>
        <v>0</v>
      </c>
    </row>
    <row r="51" spans="2:16" s="137" customFormat="1" ht="21" customHeight="1">
      <c r="B51" s="534"/>
      <c r="C51" s="148"/>
      <c r="D51" s="535"/>
      <c r="E51" s="535"/>
      <c r="F51" s="535"/>
      <c r="G51" s="535"/>
      <c r="H51" s="535"/>
      <c r="I51" s="535"/>
      <c r="J51" s="535"/>
      <c r="K51" s="535"/>
      <c r="L51" s="535"/>
      <c r="M51" s="535"/>
      <c r="N51" s="535"/>
      <c r="O51" s="535"/>
      <c r="P51" s="535"/>
    </row>
    <row r="52" spans="2:16" s="137" customFormat="1" ht="21" customHeight="1" thickBot="1">
      <c r="B52" s="625" t="s">
        <v>386</v>
      </c>
      <c r="C52" s="148"/>
      <c r="D52" s="535"/>
      <c r="E52" s="535"/>
      <c r="F52" s="535"/>
      <c r="G52" s="535"/>
      <c r="H52" s="535"/>
      <c r="I52" s="535"/>
      <c r="J52" s="535"/>
      <c r="K52" s="535"/>
      <c r="L52" s="535"/>
      <c r="M52" s="535"/>
      <c r="N52" s="535"/>
      <c r="O52" s="535"/>
      <c r="P52" s="535"/>
    </row>
    <row r="53" spans="2:16" s="137" customFormat="1" ht="21" customHeight="1">
      <c r="B53" s="1579" t="s">
        <v>389</v>
      </c>
      <c r="C53" s="1580"/>
      <c r="D53" s="630">
        <f>D8+D16+D24+D34+D41+D48</f>
        <v>0</v>
      </c>
      <c r="E53" s="631">
        <f aca="true" t="shared" si="24" ref="E53:O53">E8+E16+E24+E34+E41+E48</f>
        <v>0</v>
      </c>
      <c r="F53" s="631">
        <f t="shared" si="24"/>
        <v>0</v>
      </c>
      <c r="G53" s="631">
        <f t="shared" si="24"/>
        <v>0</v>
      </c>
      <c r="H53" s="631">
        <f t="shared" si="24"/>
        <v>0</v>
      </c>
      <c r="I53" s="631">
        <f t="shared" si="24"/>
        <v>0</v>
      </c>
      <c r="J53" s="631">
        <f t="shared" si="24"/>
        <v>0</v>
      </c>
      <c r="K53" s="631">
        <f t="shared" si="24"/>
        <v>0</v>
      </c>
      <c r="L53" s="631">
        <f t="shared" si="24"/>
        <v>0</v>
      </c>
      <c r="M53" s="631">
        <f t="shared" si="24"/>
        <v>0</v>
      </c>
      <c r="N53" s="631">
        <f t="shared" si="24"/>
        <v>0</v>
      </c>
      <c r="O53" s="632">
        <f t="shared" si="24"/>
        <v>0</v>
      </c>
      <c r="P53" s="626" t="s">
        <v>387</v>
      </c>
    </row>
    <row r="54" spans="2:16" s="137" customFormat="1" ht="21" customHeight="1" thickBot="1">
      <c r="B54" s="1557" t="s">
        <v>390</v>
      </c>
      <c r="C54" s="1558"/>
      <c r="D54" s="636">
        <f>$P$54-D53</f>
        <v>200</v>
      </c>
      <c r="E54" s="637">
        <f aca="true" t="shared" si="25" ref="E54:O54">$P$54-E53</f>
        <v>200</v>
      </c>
      <c r="F54" s="637">
        <f t="shared" si="25"/>
        <v>200</v>
      </c>
      <c r="G54" s="637">
        <f t="shared" si="25"/>
        <v>200</v>
      </c>
      <c r="H54" s="637">
        <f t="shared" si="25"/>
        <v>200</v>
      </c>
      <c r="I54" s="637">
        <f t="shared" si="25"/>
        <v>200</v>
      </c>
      <c r="J54" s="637">
        <f t="shared" si="25"/>
        <v>200</v>
      </c>
      <c r="K54" s="637">
        <f t="shared" si="25"/>
        <v>200</v>
      </c>
      <c r="L54" s="637">
        <f t="shared" si="25"/>
        <v>200</v>
      </c>
      <c r="M54" s="637">
        <f t="shared" si="25"/>
        <v>200</v>
      </c>
      <c r="N54" s="637">
        <f t="shared" si="25"/>
        <v>200</v>
      </c>
      <c r="O54" s="638">
        <f t="shared" si="25"/>
        <v>200</v>
      </c>
      <c r="P54" s="627">
        <f>E84/12</f>
        <v>200</v>
      </c>
    </row>
    <row r="55" spans="2:16" s="137" customFormat="1" ht="21" customHeight="1" thickTop="1">
      <c r="B55" s="1570" t="s">
        <v>391</v>
      </c>
      <c r="C55" s="1571"/>
      <c r="D55" s="633">
        <f>D10+D18+D26+D36+D43+D50</f>
        <v>0</v>
      </c>
      <c r="E55" s="634">
        <f aca="true" t="shared" si="26" ref="E55:O55">E10+E18+E26+E36+E43+E50</f>
        <v>0</v>
      </c>
      <c r="F55" s="634">
        <f t="shared" si="26"/>
        <v>0</v>
      </c>
      <c r="G55" s="634">
        <f t="shared" si="26"/>
        <v>0</v>
      </c>
      <c r="H55" s="634">
        <f t="shared" si="26"/>
        <v>0</v>
      </c>
      <c r="I55" s="634">
        <f t="shared" si="26"/>
        <v>0</v>
      </c>
      <c r="J55" s="634">
        <f t="shared" si="26"/>
        <v>0</v>
      </c>
      <c r="K55" s="634">
        <f t="shared" si="26"/>
        <v>0</v>
      </c>
      <c r="L55" s="634">
        <f t="shared" si="26"/>
        <v>0</v>
      </c>
      <c r="M55" s="634">
        <f t="shared" si="26"/>
        <v>0</v>
      </c>
      <c r="N55" s="634">
        <f t="shared" si="26"/>
        <v>0</v>
      </c>
      <c r="O55" s="635">
        <f t="shared" si="26"/>
        <v>0</v>
      </c>
      <c r="P55" s="628" t="s">
        <v>388</v>
      </c>
    </row>
    <row r="56" spans="2:16" s="137" customFormat="1" ht="21" customHeight="1" thickBot="1">
      <c r="B56" s="1577" t="s">
        <v>392</v>
      </c>
      <c r="C56" s="1578"/>
      <c r="D56" s="976">
        <f>$P$56-D55</f>
        <v>200</v>
      </c>
      <c r="E56" s="977">
        <f aca="true" t="shared" si="27" ref="E56:O56">$P$56-E55</f>
        <v>200</v>
      </c>
      <c r="F56" s="977">
        <f t="shared" si="27"/>
        <v>200</v>
      </c>
      <c r="G56" s="977">
        <f t="shared" si="27"/>
        <v>200</v>
      </c>
      <c r="H56" s="977">
        <f t="shared" si="27"/>
        <v>200</v>
      </c>
      <c r="I56" s="977">
        <f t="shared" si="27"/>
        <v>200</v>
      </c>
      <c r="J56" s="977">
        <f t="shared" si="27"/>
        <v>200</v>
      </c>
      <c r="K56" s="977">
        <f t="shared" si="27"/>
        <v>200</v>
      </c>
      <c r="L56" s="977">
        <f t="shared" si="27"/>
        <v>200</v>
      </c>
      <c r="M56" s="977">
        <f t="shared" si="27"/>
        <v>200</v>
      </c>
      <c r="N56" s="977">
        <f t="shared" si="27"/>
        <v>200</v>
      </c>
      <c r="O56" s="978">
        <f t="shared" si="27"/>
        <v>200</v>
      </c>
      <c r="P56" s="629">
        <f>I84/12</f>
        <v>200</v>
      </c>
    </row>
    <row r="57" spans="2:16" s="137" customFormat="1" ht="21" customHeight="1">
      <c r="B57" s="136"/>
      <c r="C57" s="148"/>
      <c r="D57" s="149"/>
      <c r="E57" s="149"/>
      <c r="F57" s="149"/>
      <c r="G57" s="149"/>
      <c r="H57" s="1538" t="s">
        <v>472</v>
      </c>
      <c r="I57" s="1539"/>
      <c r="J57" s="149"/>
      <c r="K57" s="149"/>
      <c r="L57" s="149"/>
      <c r="M57" s="149"/>
      <c r="N57" s="149"/>
      <c r="O57" s="149"/>
      <c r="P57" s="149"/>
    </row>
    <row r="58" spans="2:16" ht="13.5">
      <c r="B58" s="134"/>
      <c r="C58" s="132"/>
      <c r="D58" s="133"/>
      <c r="E58" s="133"/>
      <c r="F58" s="133"/>
      <c r="G58" s="133"/>
      <c r="H58" s="133"/>
      <c r="I58" s="133"/>
      <c r="J58" s="133"/>
      <c r="K58" s="133"/>
      <c r="L58" s="133"/>
      <c r="M58" s="133"/>
      <c r="N58" s="133"/>
      <c r="O58" s="133"/>
      <c r="P58" s="133"/>
    </row>
    <row r="59" spans="2:16" ht="21" customHeight="1">
      <c r="B59" s="134"/>
      <c r="C59" s="132"/>
      <c r="D59" s="133"/>
      <c r="E59" s="105" t="s">
        <v>421</v>
      </c>
      <c r="F59" s="89"/>
      <c r="G59" s="89"/>
      <c r="H59" s="89"/>
      <c r="I59" s="89"/>
      <c r="J59" s="89"/>
      <c r="K59" s="89"/>
      <c r="L59" s="166"/>
      <c r="M59" s="133"/>
      <c r="N59" s="166" t="s">
        <v>367</v>
      </c>
      <c r="O59" s="133"/>
      <c r="P59" s="133"/>
    </row>
    <row r="60" spans="2:16" s="137" customFormat="1" ht="23.25" customHeight="1">
      <c r="B60" s="136"/>
      <c r="C60" s="148"/>
      <c r="D60" s="149"/>
      <c r="E60" s="149"/>
      <c r="F60" s="149"/>
      <c r="G60" s="149"/>
      <c r="H60" s="149"/>
      <c r="I60" s="149"/>
      <c r="J60" s="149"/>
      <c r="K60" s="149"/>
      <c r="L60" s="149"/>
      <c r="M60" s="149"/>
      <c r="N60" s="149"/>
      <c r="O60" s="149"/>
      <c r="P60" s="149"/>
    </row>
    <row r="61" s="137" customFormat="1" ht="18" customHeight="1" thickBot="1">
      <c r="M61" s="137" t="s">
        <v>170</v>
      </c>
    </row>
    <row r="62" spans="2:16" s="137" customFormat="1" ht="18" customHeight="1" thickBot="1">
      <c r="B62" s="1540"/>
      <c r="C62" s="1541"/>
      <c r="D62" s="139"/>
      <c r="E62" s="138" t="s">
        <v>117</v>
      </c>
      <c r="F62" s="150" t="s">
        <v>3</v>
      </c>
      <c r="G62" s="150" t="s">
        <v>4</v>
      </c>
      <c r="H62" s="150" t="s">
        <v>5</v>
      </c>
      <c r="I62" s="150" t="s">
        <v>6</v>
      </c>
      <c r="J62" s="150" t="s">
        <v>7</v>
      </c>
      <c r="K62" s="150" t="s">
        <v>8</v>
      </c>
      <c r="L62" s="150" t="s">
        <v>9</v>
      </c>
      <c r="M62" s="150" t="s">
        <v>52</v>
      </c>
      <c r="N62" s="139" t="s">
        <v>136</v>
      </c>
      <c r="O62" s="151"/>
      <c r="P62" s="151"/>
    </row>
    <row r="63" spans="2:16" s="137" customFormat="1" ht="18" customHeight="1">
      <c r="B63" s="1574" t="s">
        <v>154</v>
      </c>
      <c r="C63" s="1542">
        <f>B6</f>
        <v>0</v>
      </c>
      <c r="D63" s="152" t="s">
        <v>138</v>
      </c>
      <c r="E63" s="256">
        <f>'②収支'!F4</f>
        <v>0</v>
      </c>
      <c r="F63" s="257">
        <f>'②収支'!G4</f>
        <v>0</v>
      </c>
      <c r="G63" s="257">
        <f>'②収支'!H4</f>
        <v>0</v>
      </c>
      <c r="H63" s="257">
        <f>'②収支'!I4</f>
        <v>0</v>
      </c>
      <c r="I63" s="257">
        <f>'②収支'!J4</f>
        <v>0</v>
      </c>
      <c r="J63" s="257">
        <f>'②収支'!K4</f>
        <v>0</v>
      </c>
      <c r="K63" s="257">
        <f>'②収支'!L4</f>
        <v>0</v>
      </c>
      <c r="L63" s="257">
        <f>'②収支'!M4</f>
        <v>0</v>
      </c>
      <c r="M63" s="257">
        <f>'②収支'!N4</f>
        <v>0</v>
      </c>
      <c r="N63" s="258">
        <f>'②収支'!O4</f>
        <v>0</v>
      </c>
      <c r="O63" s="151"/>
      <c r="P63" s="151"/>
    </row>
    <row r="64" spans="2:16" s="137" customFormat="1" ht="18" customHeight="1" thickBot="1">
      <c r="B64" s="1575"/>
      <c r="C64" s="1543"/>
      <c r="D64" s="146" t="s">
        <v>137</v>
      </c>
      <c r="E64" s="259">
        <f>ROUNDUP($P$6*E63/10,2)</f>
        <v>0</v>
      </c>
      <c r="F64" s="260">
        <f aca="true" t="shared" si="28" ref="F64:N64">ROUNDUP($P$6*F63/10,2)</f>
        <v>0</v>
      </c>
      <c r="G64" s="260">
        <f t="shared" si="28"/>
        <v>0</v>
      </c>
      <c r="H64" s="260">
        <f t="shared" si="28"/>
        <v>0</v>
      </c>
      <c r="I64" s="260">
        <f t="shared" si="28"/>
        <v>0</v>
      </c>
      <c r="J64" s="260">
        <f t="shared" si="28"/>
        <v>0</v>
      </c>
      <c r="K64" s="260">
        <f t="shared" si="28"/>
        <v>0</v>
      </c>
      <c r="L64" s="260">
        <f t="shared" si="28"/>
        <v>0</v>
      </c>
      <c r="M64" s="260">
        <f t="shared" si="28"/>
        <v>0</v>
      </c>
      <c r="N64" s="261">
        <f t="shared" si="28"/>
        <v>0</v>
      </c>
      <c r="O64" s="151"/>
      <c r="P64" s="151"/>
    </row>
    <row r="65" spans="2:16" s="137" customFormat="1" ht="18" customHeight="1" thickTop="1">
      <c r="B65" s="1575"/>
      <c r="C65" s="1550">
        <f>B14</f>
        <v>0</v>
      </c>
      <c r="D65" s="153" t="s">
        <v>151</v>
      </c>
      <c r="E65" s="262">
        <f>'②収支'!F31</f>
        <v>0</v>
      </c>
      <c r="F65" s="263">
        <f>'②収支'!G31</f>
        <v>0</v>
      </c>
      <c r="G65" s="263">
        <f>'②収支'!H31</f>
        <v>0</v>
      </c>
      <c r="H65" s="263">
        <f>'②収支'!I31</f>
        <v>0</v>
      </c>
      <c r="I65" s="263">
        <f>'②収支'!J31</f>
        <v>0</v>
      </c>
      <c r="J65" s="263">
        <f>'②収支'!K31</f>
        <v>0</v>
      </c>
      <c r="K65" s="263">
        <f>'②収支'!L31</f>
        <v>0</v>
      </c>
      <c r="L65" s="263">
        <f>'②収支'!M31</f>
        <v>0</v>
      </c>
      <c r="M65" s="263">
        <f>'②収支'!N31</f>
        <v>0</v>
      </c>
      <c r="N65" s="264">
        <f>'②収支'!O31</f>
        <v>0</v>
      </c>
      <c r="O65" s="151"/>
      <c r="P65" s="151"/>
    </row>
    <row r="66" spans="2:16" s="137" customFormat="1" ht="18" customHeight="1" thickBot="1">
      <c r="B66" s="1575"/>
      <c r="C66" s="1543"/>
      <c r="D66" s="146" t="s">
        <v>137</v>
      </c>
      <c r="E66" s="259">
        <f>ROUNDUP($P$14*E65/10,2)</f>
        <v>0</v>
      </c>
      <c r="F66" s="260">
        <f aca="true" t="shared" si="29" ref="F66:N66">ROUNDUP($P$14*F65/10,2)</f>
        <v>0</v>
      </c>
      <c r="G66" s="260">
        <f t="shared" si="29"/>
        <v>0</v>
      </c>
      <c r="H66" s="260">
        <f t="shared" si="29"/>
        <v>0</v>
      </c>
      <c r="I66" s="260">
        <f t="shared" si="29"/>
        <v>0</v>
      </c>
      <c r="J66" s="260">
        <f t="shared" si="29"/>
        <v>0</v>
      </c>
      <c r="K66" s="260">
        <f t="shared" si="29"/>
        <v>0</v>
      </c>
      <c r="L66" s="260">
        <f t="shared" si="29"/>
        <v>0</v>
      </c>
      <c r="M66" s="260">
        <f t="shared" si="29"/>
        <v>0</v>
      </c>
      <c r="N66" s="261">
        <f t="shared" si="29"/>
        <v>0</v>
      </c>
      <c r="O66" s="151"/>
      <c r="P66" s="151"/>
    </row>
    <row r="67" spans="2:16" s="137" customFormat="1" ht="18" customHeight="1" thickTop="1">
      <c r="B67" s="1575"/>
      <c r="C67" s="1550">
        <f>B22</f>
        <v>0</v>
      </c>
      <c r="D67" s="153" t="s">
        <v>151</v>
      </c>
      <c r="E67" s="262">
        <f>'②収支'!F58</f>
        <v>0</v>
      </c>
      <c r="F67" s="263">
        <f>'②収支'!G58</f>
        <v>0</v>
      </c>
      <c r="G67" s="263">
        <f>'②収支'!H58</f>
        <v>0</v>
      </c>
      <c r="H67" s="263">
        <f>'②収支'!I58</f>
        <v>0</v>
      </c>
      <c r="I67" s="263">
        <f>'②収支'!J58</f>
        <v>0</v>
      </c>
      <c r="J67" s="263">
        <f>'②収支'!K58</f>
        <v>0</v>
      </c>
      <c r="K67" s="263">
        <f>'②収支'!L58</f>
        <v>0</v>
      </c>
      <c r="L67" s="263">
        <f>'②収支'!M58</f>
        <v>0</v>
      </c>
      <c r="M67" s="263">
        <f>'②収支'!N58</f>
        <v>0</v>
      </c>
      <c r="N67" s="264">
        <f>'②収支'!O58</f>
        <v>0</v>
      </c>
      <c r="O67" s="151"/>
      <c r="P67" s="151"/>
    </row>
    <row r="68" spans="2:16" s="137" customFormat="1" ht="18" customHeight="1" thickBot="1">
      <c r="B68" s="1575"/>
      <c r="C68" s="1543"/>
      <c r="D68" s="146" t="s">
        <v>137</v>
      </c>
      <c r="E68" s="259">
        <f>ROUNDUP($P$22*E67/10,2)</f>
        <v>0</v>
      </c>
      <c r="F68" s="260">
        <f aca="true" t="shared" si="30" ref="F68:N68">ROUNDUP($P$22*F67/10,2)</f>
        <v>0</v>
      </c>
      <c r="G68" s="260">
        <f t="shared" si="30"/>
        <v>0</v>
      </c>
      <c r="H68" s="260">
        <f t="shared" si="30"/>
        <v>0</v>
      </c>
      <c r="I68" s="260">
        <f t="shared" si="30"/>
        <v>0</v>
      </c>
      <c r="J68" s="260">
        <f t="shared" si="30"/>
        <v>0</v>
      </c>
      <c r="K68" s="260">
        <f t="shared" si="30"/>
        <v>0</v>
      </c>
      <c r="L68" s="260">
        <f t="shared" si="30"/>
        <v>0</v>
      </c>
      <c r="M68" s="260">
        <f t="shared" si="30"/>
        <v>0</v>
      </c>
      <c r="N68" s="261">
        <f t="shared" si="30"/>
        <v>0</v>
      </c>
      <c r="O68" s="151"/>
      <c r="P68" s="151"/>
    </row>
    <row r="69" spans="2:16" s="137" customFormat="1" ht="18" customHeight="1" thickTop="1">
      <c r="B69" s="1575"/>
      <c r="C69" s="1550">
        <f>B32</f>
        <v>0</v>
      </c>
      <c r="D69" s="153" t="s">
        <v>151</v>
      </c>
      <c r="E69" s="262">
        <f>'②収支'!F85</f>
        <v>0</v>
      </c>
      <c r="F69" s="263">
        <f>'②収支'!G85</f>
        <v>0</v>
      </c>
      <c r="G69" s="263">
        <f>'②収支'!H85</f>
        <v>0</v>
      </c>
      <c r="H69" s="263">
        <f>'②収支'!I85</f>
        <v>0</v>
      </c>
      <c r="I69" s="263">
        <f>'②収支'!J85</f>
        <v>0</v>
      </c>
      <c r="J69" s="263">
        <f>'②収支'!K85</f>
        <v>0</v>
      </c>
      <c r="K69" s="263">
        <f>'②収支'!L85</f>
        <v>0</v>
      </c>
      <c r="L69" s="263">
        <f>'②収支'!M85</f>
        <v>0</v>
      </c>
      <c r="M69" s="263">
        <f>'②収支'!N85</f>
        <v>0</v>
      </c>
      <c r="N69" s="264">
        <f>'②収支'!O85</f>
        <v>0</v>
      </c>
      <c r="O69" s="151"/>
      <c r="P69" s="151"/>
    </row>
    <row r="70" spans="2:16" s="137" customFormat="1" ht="18" customHeight="1" thickBot="1">
      <c r="B70" s="1575"/>
      <c r="C70" s="1543"/>
      <c r="D70" s="146" t="s">
        <v>137</v>
      </c>
      <c r="E70" s="259">
        <f>ROUNDUP($P$32*E69/10,2)</f>
        <v>0</v>
      </c>
      <c r="F70" s="260">
        <f aca="true" t="shared" si="31" ref="F70:N70">ROUNDUP($P$32*F69/10,2)</f>
        <v>0</v>
      </c>
      <c r="G70" s="260">
        <f t="shared" si="31"/>
        <v>0</v>
      </c>
      <c r="H70" s="260">
        <f t="shared" si="31"/>
        <v>0</v>
      </c>
      <c r="I70" s="260">
        <f t="shared" si="31"/>
        <v>0</v>
      </c>
      <c r="J70" s="260">
        <f t="shared" si="31"/>
        <v>0</v>
      </c>
      <c r="K70" s="260">
        <f t="shared" si="31"/>
        <v>0</v>
      </c>
      <c r="L70" s="260">
        <f t="shared" si="31"/>
        <v>0</v>
      </c>
      <c r="M70" s="260">
        <f t="shared" si="31"/>
        <v>0</v>
      </c>
      <c r="N70" s="261">
        <f t="shared" si="31"/>
        <v>0</v>
      </c>
      <c r="O70" s="151"/>
      <c r="P70" s="151"/>
    </row>
    <row r="71" spans="2:16" s="137" customFormat="1" ht="18" customHeight="1" thickTop="1">
      <c r="B71" s="1575"/>
      <c r="C71" s="1551">
        <f>B39</f>
        <v>0</v>
      </c>
      <c r="D71" s="153" t="s">
        <v>151</v>
      </c>
      <c r="E71" s="434">
        <f>'②収支'!F112</f>
        <v>0</v>
      </c>
      <c r="F71" s="435">
        <f>'②収支'!G112</f>
        <v>0</v>
      </c>
      <c r="G71" s="435">
        <f>'②収支'!H112</f>
        <v>0</v>
      </c>
      <c r="H71" s="435">
        <f>'②収支'!I112</f>
        <v>0</v>
      </c>
      <c r="I71" s="435">
        <f>'②収支'!J112</f>
        <v>0</v>
      </c>
      <c r="J71" s="435">
        <f>'②収支'!K112</f>
        <v>0</v>
      </c>
      <c r="K71" s="435">
        <f>'②収支'!L112</f>
        <v>0</v>
      </c>
      <c r="L71" s="435">
        <f>'②収支'!M112</f>
        <v>0</v>
      </c>
      <c r="M71" s="435">
        <f>'②収支'!N112</f>
        <v>0</v>
      </c>
      <c r="N71" s="440">
        <f>'②収支'!O112</f>
        <v>0</v>
      </c>
      <c r="O71" s="151"/>
      <c r="P71" s="151"/>
    </row>
    <row r="72" spans="2:16" s="137" customFormat="1" ht="18" customHeight="1" thickBot="1">
      <c r="B72" s="1575"/>
      <c r="C72" s="1566"/>
      <c r="D72" s="146" t="s">
        <v>137</v>
      </c>
      <c r="E72" s="259">
        <f>ROUNDUP($P$39*E71/10,2)</f>
        <v>0</v>
      </c>
      <c r="F72" s="260">
        <f>ROUNDUP($P$39*F71/10,2)</f>
        <v>0</v>
      </c>
      <c r="G72" s="260">
        <f aca="true" t="shared" si="32" ref="G72:N72">ROUNDUP($P$36*G71/10,2)</f>
        <v>0</v>
      </c>
      <c r="H72" s="260">
        <f t="shared" si="32"/>
        <v>0</v>
      </c>
      <c r="I72" s="260">
        <f t="shared" si="32"/>
        <v>0</v>
      </c>
      <c r="J72" s="260">
        <f t="shared" si="32"/>
        <v>0</v>
      </c>
      <c r="K72" s="260">
        <f t="shared" si="32"/>
        <v>0</v>
      </c>
      <c r="L72" s="260">
        <f t="shared" si="32"/>
        <v>0</v>
      </c>
      <c r="M72" s="260">
        <f t="shared" si="32"/>
        <v>0</v>
      </c>
      <c r="N72" s="441">
        <f t="shared" si="32"/>
        <v>0</v>
      </c>
      <c r="O72" s="151"/>
      <c r="P72" s="151"/>
    </row>
    <row r="73" spans="2:16" s="137" customFormat="1" ht="18" customHeight="1" thickTop="1">
      <c r="B73" s="1575"/>
      <c r="C73" s="1551">
        <f>B46</f>
        <v>0</v>
      </c>
      <c r="D73" s="153" t="s">
        <v>151</v>
      </c>
      <c r="E73" s="436">
        <f>'②収支'!F139</f>
        <v>0</v>
      </c>
      <c r="F73" s="437">
        <f>'②収支'!G139</f>
        <v>0</v>
      </c>
      <c r="G73" s="437">
        <f>'②収支'!H139</f>
        <v>0</v>
      </c>
      <c r="H73" s="437">
        <f>'②収支'!I139</f>
        <v>0</v>
      </c>
      <c r="I73" s="437">
        <f>'②収支'!J139</f>
        <v>0</v>
      </c>
      <c r="J73" s="437">
        <f>'②収支'!K139</f>
        <v>0</v>
      </c>
      <c r="K73" s="437">
        <f>'②収支'!L139</f>
        <v>0</v>
      </c>
      <c r="L73" s="437">
        <f>'②収支'!M139</f>
        <v>0</v>
      </c>
      <c r="M73" s="437">
        <f>'②収支'!N139</f>
        <v>0</v>
      </c>
      <c r="N73" s="442">
        <f>'②収支'!O139</f>
        <v>0</v>
      </c>
      <c r="O73" s="151"/>
      <c r="P73" s="151"/>
    </row>
    <row r="74" spans="2:16" s="137" customFormat="1" ht="18" customHeight="1" thickBot="1">
      <c r="B74" s="1575"/>
      <c r="C74" s="1552"/>
      <c r="D74" s="147" t="s">
        <v>137</v>
      </c>
      <c r="E74" s="438">
        <f>ROUNDUP($P$46*E73/10,2)</f>
        <v>0</v>
      </c>
      <c r="F74" s="439">
        <f>ROUNDUP($P$46*F73/10,2)</f>
        <v>0</v>
      </c>
      <c r="G74" s="439">
        <f aca="true" t="shared" si="33" ref="G74:N74">ROUNDUP($P$46*G73/10,2)</f>
        <v>0</v>
      </c>
      <c r="H74" s="439">
        <f t="shared" si="33"/>
        <v>0</v>
      </c>
      <c r="I74" s="439">
        <f t="shared" si="33"/>
        <v>0</v>
      </c>
      <c r="J74" s="439">
        <f t="shared" si="33"/>
        <v>0</v>
      </c>
      <c r="K74" s="439">
        <f t="shared" si="33"/>
        <v>0</v>
      </c>
      <c r="L74" s="439">
        <f t="shared" si="33"/>
        <v>0</v>
      </c>
      <c r="M74" s="439">
        <f t="shared" si="33"/>
        <v>0</v>
      </c>
      <c r="N74" s="443">
        <f t="shared" si="33"/>
        <v>0</v>
      </c>
      <c r="O74" s="151"/>
      <c r="P74" s="151"/>
    </row>
    <row r="75" spans="2:16" s="137" customFormat="1" ht="18" customHeight="1">
      <c r="B75" s="1575"/>
      <c r="C75" s="1572" t="s">
        <v>171</v>
      </c>
      <c r="D75" s="145" t="s">
        <v>151</v>
      </c>
      <c r="E75" s="444">
        <f>E63+E65+E67+E69+E71+E73</f>
        <v>0</v>
      </c>
      <c r="F75" s="257">
        <f>F63+F65+F67+F69+F71+F73</f>
        <v>0</v>
      </c>
      <c r="G75" s="257">
        <f aca="true" t="shared" si="34" ref="G75:N75">G63+G65+G67+G69+G71+G73</f>
        <v>0</v>
      </c>
      <c r="H75" s="257">
        <f t="shared" si="34"/>
        <v>0</v>
      </c>
      <c r="I75" s="257">
        <f t="shared" si="34"/>
        <v>0</v>
      </c>
      <c r="J75" s="257">
        <f t="shared" si="34"/>
        <v>0</v>
      </c>
      <c r="K75" s="257">
        <f t="shared" si="34"/>
        <v>0</v>
      </c>
      <c r="L75" s="257">
        <f t="shared" si="34"/>
        <v>0</v>
      </c>
      <c r="M75" s="257">
        <f t="shared" si="34"/>
        <v>0</v>
      </c>
      <c r="N75" s="258">
        <f t="shared" si="34"/>
        <v>0</v>
      </c>
      <c r="O75" s="151"/>
      <c r="P75" s="151"/>
    </row>
    <row r="76" spans="2:16" s="137" customFormat="1" ht="18" customHeight="1" thickBot="1">
      <c r="B76" s="1576"/>
      <c r="C76" s="1573"/>
      <c r="D76" s="147" t="s">
        <v>137</v>
      </c>
      <c r="E76" s="265">
        <f>ROUNDUP(E64+E66+E68+E70+E72+E74,0)</f>
        <v>0</v>
      </c>
      <c r="F76" s="266">
        <f>ROUNDUP(F64+F66+F68+F70+F72+F74,0)</f>
        <v>0</v>
      </c>
      <c r="G76" s="266">
        <f aca="true" t="shared" si="35" ref="G76:N76">ROUNDUP(G64+G66+G68+G70+G72+G74,0)</f>
        <v>0</v>
      </c>
      <c r="H76" s="266">
        <f t="shared" si="35"/>
        <v>0</v>
      </c>
      <c r="I76" s="266">
        <f t="shared" si="35"/>
        <v>0</v>
      </c>
      <c r="J76" s="266">
        <f t="shared" si="35"/>
        <v>0</v>
      </c>
      <c r="K76" s="266">
        <f t="shared" si="35"/>
        <v>0</v>
      </c>
      <c r="L76" s="266">
        <f t="shared" si="35"/>
        <v>0</v>
      </c>
      <c r="M76" s="266">
        <f t="shared" si="35"/>
        <v>0</v>
      </c>
      <c r="N76" s="445">
        <f t="shared" si="35"/>
        <v>0</v>
      </c>
      <c r="O76" s="151"/>
      <c r="P76" s="151"/>
    </row>
    <row r="77" s="137" customFormat="1" ht="18" customHeight="1"/>
    <row r="78" spans="4:15" s="137" customFormat="1" ht="18" customHeight="1" thickBot="1">
      <c r="D78" s="717"/>
      <c r="E78" s="717"/>
      <c r="F78" s="718"/>
      <c r="G78" s="719"/>
      <c r="L78" s="137" t="s">
        <v>412</v>
      </c>
      <c r="N78" s="327">
        <v>699</v>
      </c>
      <c r="O78" s="137" t="s">
        <v>414</v>
      </c>
    </row>
    <row r="79" spans="2:14" s="137" customFormat="1" ht="18" customHeight="1" thickBot="1">
      <c r="B79" s="1540"/>
      <c r="C79" s="1559"/>
      <c r="D79" s="1560"/>
      <c r="E79" s="140" t="s">
        <v>117</v>
      </c>
      <c r="F79" s="141" t="s">
        <v>3</v>
      </c>
      <c r="G79" s="141" t="s">
        <v>4</v>
      </c>
      <c r="H79" s="141" t="s">
        <v>5</v>
      </c>
      <c r="I79" s="141" t="s">
        <v>6</v>
      </c>
      <c r="J79" s="141" t="s">
        <v>7</v>
      </c>
      <c r="K79" s="141" t="s">
        <v>8</v>
      </c>
      <c r="L79" s="141" t="s">
        <v>9</v>
      </c>
      <c r="M79" s="141" t="s">
        <v>52</v>
      </c>
      <c r="N79" s="850" t="s">
        <v>136</v>
      </c>
    </row>
    <row r="80" spans="2:14" s="137" customFormat="1" ht="18" customHeight="1">
      <c r="B80" s="1564" t="s">
        <v>157</v>
      </c>
      <c r="C80" s="644" t="s">
        <v>452</v>
      </c>
      <c r="D80" s="1567" t="s">
        <v>155</v>
      </c>
      <c r="E80" s="775">
        <v>300</v>
      </c>
      <c r="F80" s="328">
        <v>300</v>
      </c>
      <c r="G80" s="328">
        <v>300</v>
      </c>
      <c r="H80" s="328">
        <v>300</v>
      </c>
      <c r="I80" s="328">
        <v>300</v>
      </c>
      <c r="J80" s="328">
        <v>300</v>
      </c>
      <c r="K80" s="328">
        <v>300</v>
      </c>
      <c r="L80" s="328">
        <v>300</v>
      </c>
      <c r="M80" s="328">
        <v>300</v>
      </c>
      <c r="N80" s="329">
        <v>300</v>
      </c>
    </row>
    <row r="81" spans="2:14" s="137" customFormat="1" ht="18" customHeight="1">
      <c r="B81" s="1565"/>
      <c r="C81" s="645"/>
      <c r="D81" s="1568"/>
      <c r="E81" s="330"/>
      <c r="F81" s="776"/>
      <c r="G81" s="776"/>
      <c r="H81" s="776"/>
      <c r="I81" s="331"/>
      <c r="J81" s="331"/>
      <c r="K81" s="331"/>
      <c r="L81" s="331"/>
      <c r="M81" s="331"/>
      <c r="N81" s="332"/>
    </row>
    <row r="82" spans="2:14" s="137" customFormat="1" ht="18" customHeight="1">
      <c r="B82" s="1565"/>
      <c r="C82" s="645"/>
      <c r="D82" s="1568"/>
      <c r="E82" s="330"/>
      <c r="F82" s="331"/>
      <c r="G82" s="331"/>
      <c r="H82" s="331"/>
      <c r="I82" s="331"/>
      <c r="J82" s="331"/>
      <c r="K82" s="331"/>
      <c r="L82" s="331"/>
      <c r="M82" s="331"/>
      <c r="N82" s="332"/>
    </row>
    <row r="83" spans="2:14" s="137" customFormat="1" ht="18" customHeight="1">
      <c r="B83" s="1565"/>
      <c r="C83" s="107" t="s">
        <v>156</v>
      </c>
      <c r="D83" s="1569"/>
      <c r="E83" s="267">
        <f>SUM(E80:E82)</f>
        <v>300</v>
      </c>
      <c r="F83" s="268">
        <f aca="true" t="shared" si="36" ref="F83:N83">SUM(F80:F82)</f>
        <v>300</v>
      </c>
      <c r="G83" s="268">
        <f t="shared" si="36"/>
        <v>300</v>
      </c>
      <c r="H83" s="268">
        <f t="shared" si="36"/>
        <v>300</v>
      </c>
      <c r="I83" s="268">
        <f t="shared" si="36"/>
        <v>300</v>
      </c>
      <c r="J83" s="268">
        <f t="shared" si="36"/>
        <v>300</v>
      </c>
      <c r="K83" s="268">
        <f t="shared" si="36"/>
        <v>300</v>
      </c>
      <c r="L83" s="268">
        <f t="shared" si="36"/>
        <v>300</v>
      </c>
      <c r="M83" s="268">
        <f t="shared" si="36"/>
        <v>300</v>
      </c>
      <c r="N83" s="269">
        <f t="shared" si="36"/>
        <v>300</v>
      </c>
    </row>
    <row r="84" spans="2:14" s="137" customFormat="1" ht="18" customHeight="1">
      <c r="B84" s="1544" t="s">
        <v>331</v>
      </c>
      <c r="C84" s="1545"/>
      <c r="D84" s="1546"/>
      <c r="E84" s="267">
        <f>E83*8</f>
        <v>2400</v>
      </c>
      <c r="F84" s="268">
        <f>F83*8</f>
        <v>2400</v>
      </c>
      <c r="G84" s="268">
        <f aca="true" t="shared" si="37" ref="G84:N84">G83*8</f>
        <v>2400</v>
      </c>
      <c r="H84" s="268">
        <f t="shared" si="37"/>
        <v>2400</v>
      </c>
      <c r="I84" s="268">
        <f t="shared" si="37"/>
        <v>2400</v>
      </c>
      <c r="J84" s="268">
        <f t="shared" si="37"/>
        <v>2400</v>
      </c>
      <c r="K84" s="268">
        <f t="shared" si="37"/>
        <v>2400</v>
      </c>
      <c r="L84" s="268">
        <f t="shared" si="37"/>
        <v>2400</v>
      </c>
      <c r="M84" s="268">
        <f t="shared" si="37"/>
        <v>2400</v>
      </c>
      <c r="N84" s="269">
        <f t="shared" si="37"/>
        <v>2400</v>
      </c>
    </row>
    <row r="85" spans="2:14" s="137" customFormat="1" ht="18" customHeight="1">
      <c r="B85" s="1561" t="s">
        <v>172</v>
      </c>
      <c r="C85" s="1562"/>
      <c r="D85" s="1563"/>
      <c r="E85" s="851">
        <f>E76-E84</f>
        <v>-2400</v>
      </c>
      <c r="F85" s="852">
        <f aca="true" t="shared" si="38" ref="F85:N85">F76-F84</f>
        <v>-2400</v>
      </c>
      <c r="G85" s="852">
        <f t="shared" si="38"/>
        <v>-2400</v>
      </c>
      <c r="H85" s="852">
        <f t="shared" si="38"/>
        <v>-2400</v>
      </c>
      <c r="I85" s="852">
        <f t="shared" si="38"/>
        <v>-2400</v>
      </c>
      <c r="J85" s="852">
        <f t="shared" si="38"/>
        <v>-2400</v>
      </c>
      <c r="K85" s="852">
        <f t="shared" si="38"/>
        <v>-2400</v>
      </c>
      <c r="L85" s="852">
        <f t="shared" si="38"/>
        <v>-2400</v>
      </c>
      <c r="M85" s="852">
        <f t="shared" si="38"/>
        <v>-2400</v>
      </c>
      <c r="N85" s="853">
        <f t="shared" si="38"/>
        <v>-2400</v>
      </c>
    </row>
    <row r="86" spans="2:14" s="137" customFormat="1" ht="18.75" customHeight="1" thickBot="1">
      <c r="B86" s="1547" t="s">
        <v>413</v>
      </c>
      <c r="C86" s="1548"/>
      <c r="D86" s="1549"/>
      <c r="E86" s="854">
        <f>IF(E85&lt;0,0,ROUNDDOWN(E85*$N$78,0))</f>
        <v>0</v>
      </c>
      <c r="F86" s="855">
        <f aca="true" t="shared" si="39" ref="F86:N86">IF(F85&lt;0,0,ROUNDDOWN(F85*$N$78,0))</f>
        <v>0</v>
      </c>
      <c r="G86" s="855">
        <f t="shared" si="39"/>
        <v>0</v>
      </c>
      <c r="H86" s="855">
        <f t="shared" si="39"/>
        <v>0</v>
      </c>
      <c r="I86" s="855">
        <f t="shared" si="39"/>
        <v>0</v>
      </c>
      <c r="J86" s="855">
        <f t="shared" si="39"/>
        <v>0</v>
      </c>
      <c r="K86" s="855">
        <f t="shared" si="39"/>
        <v>0</v>
      </c>
      <c r="L86" s="855">
        <f t="shared" si="39"/>
        <v>0</v>
      </c>
      <c r="M86" s="855">
        <f t="shared" si="39"/>
        <v>0</v>
      </c>
      <c r="N86" s="856">
        <f t="shared" si="39"/>
        <v>0</v>
      </c>
    </row>
    <row r="87" spans="1:14" s="137" customFormat="1" ht="18.75" customHeight="1">
      <c r="A87" s="151"/>
      <c r="C87" s="167"/>
      <c r="D87" s="167"/>
      <c r="E87" s="168"/>
      <c r="F87" s="168"/>
      <c r="G87" s="168"/>
      <c r="H87" s="168"/>
      <c r="I87" s="168"/>
      <c r="J87" s="168"/>
      <c r="K87" s="168"/>
      <c r="L87" s="168"/>
      <c r="M87" s="168"/>
      <c r="N87" s="168"/>
    </row>
    <row r="88" spans="2:14" s="137" customFormat="1" ht="18.75" customHeight="1">
      <c r="B88" s="151"/>
      <c r="C88" s="167"/>
      <c r="D88" s="167"/>
      <c r="E88" s="168"/>
      <c r="F88" s="168"/>
      <c r="G88" s="168"/>
      <c r="H88" s="168"/>
      <c r="I88" s="168"/>
      <c r="J88" s="168"/>
      <c r="K88" s="168"/>
      <c r="L88" s="168"/>
      <c r="M88" s="168"/>
      <c r="N88" s="168"/>
    </row>
    <row r="89" spans="2:16" ht="18.75" customHeight="1">
      <c r="B89" s="89"/>
      <c r="C89" s="89"/>
      <c r="D89" s="89"/>
      <c r="E89" s="89"/>
      <c r="F89" s="89"/>
      <c r="G89" s="89"/>
      <c r="H89" s="89"/>
      <c r="I89" s="89"/>
      <c r="J89" s="89"/>
      <c r="K89" s="89"/>
      <c r="L89" s="89"/>
      <c r="M89" s="89"/>
      <c r="N89" s="89"/>
      <c r="O89" s="89"/>
      <c r="P89" s="89"/>
    </row>
    <row r="90" spans="2:16" ht="18.75" customHeight="1">
      <c r="B90" s="89"/>
      <c r="C90" s="89"/>
      <c r="D90" s="89"/>
      <c r="E90" s="89"/>
      <c r="F90" s="89"/>
      <c r="G90" s="89"/>
      <c r="H90" s="89"/>
      <c r="I90" s="89"/>
      <c r="J90" s="89"/>
      <c r="K90" s="89"/>
      <c r="L90" s="89"/>
      <c r="M90" s="89"/>
      <c r="N90" s="89"/>
      <c r="O90" s="89"/>
      <c r="P90" s="89"/>
    </row>
    <row r="91" spans="2:16" ht="18" customHeight="1">
      <c r="B91" s="89"/>
      <c r="C91" s="89"/>
      <c r="D91" s="89"/>
      <c r="E91" s="89"/>
      <c r="F91" s="89"/>
      <c r="G91" s="89"/>
      <c r="H91" s="89"/>
      <c r="I91" s="89"/>
      <c r="J91" s="89"/>
      <c r="K91" s="89"/>
      <c r="L91" s="89"/>
      <c r="M91" s="89"/>
      <c r="N91" s="89"/>
      <c r="O91" s="89"/>
      <c r="P91" s="89"/>
    </row>
    <row r="92" spans="8:9" ht="18">
      <c r="H92" s="1538" t="s">
        <v>473</v>
      </c>
      <c r="I92" s="1539"/>
    </row>
  </sheetData>
  <sheetProtection/>
  <mergeCells count="34">
    <mergeCell ref="B5:C5"/>
    <mergeCell ref="B6:B10"/>
    <mergeCell ref="B55:C55"/>
    <mergeCell ref="C75:C76"/>
    <mergeCell ref="B63:B76"/>
    <mergeCell ref="B31:C31"/>
    <mergeCell ref="B32:B36"/>
    <mergeCell ref="B56:C56"/>
    <mergeCell ref="B53:C53"/>
    <mergeCell ref="B13:C13"/>
    <mergeCell ref="B14:B18"/>
    <mergeCell ref="B21:C21"/>
    <mergeCell ref="B22:B26"/>
    <mergeCell ref="B79:D79"/>
    <mergeCell ref="B85:D85"/>
    <mergeCell ref="B80:B83"/>
    <mergeCell ref="C71:C72"/>
    <mergeCell ref="D80:D83"/>
    <mergeCell ref="H28:I28"/>
    <mergeCell ref="C73:C74"/>
    <mergeCell ref="C67:C68"/>
    <mergeCell ref="C65:C66"/>
    <mergeCell ref="H57:I57"/>
    <mergeCell ref="B38:C38"/>
    <mergeCell ref="B39:B43"/>
    <mergeCell ref="B45:C45"/>
    <mergeCell ref="B46:B50"/>
    <mergeCell ref="B54:C54"/>
    <mergeCell ref="H92:I92"/>
    <mergeCell ref="B62:C62"/>
    <mergeCell ref="C63:C64"/>
    <mergeCell ref="B84:D84"/>
    <mergeCell ref="B86:D86"/>
    <mergeCell ref="C69:C70"/>
  </mergeCells>
  <printOptions horizontalCentered="1" verticalCentered="1"/>
  <pageMargins left="0.1968503937007874" right="0.1968503937007874" top="0.5905511811023623" bottom="0.1968503937007874" header="0.5118110236220472" footer="0.5118110236220472"/>
  <pageSetup cellComments="asDisplayed" horizontalDpi="600" verticalDpi="600" orientation="landscape" paperSize="9" scale="90" r:id="rId3"/>
  <rowBreaks count="2" manualBreakCount="2">
    <brk id="28" max="15" man="1"/>
    <brk id="57" max="15" man="1"/>
  </rowBreaks>
  <ignoredErrors>
    <ignoredError sqref="E23:O24 E34:O38 E16:O21 E8:O8 E48:O54 D48:D52 D54 E40:O4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新垣　久志</dc:creator>
  <cp:keywords/>
  <dc:description/>
  <cp:lastModifiedBy>User</cp:lastModifiedBy>
  <cp:lastPrinted>2020-10-06T07:52:59Z</cp:lastPrinted>
  <dcterms:created xsi:type="dcterms:W3CDTF">1998-02-06T02:03:44Z</dcterms:created>
  <dcterms:modified xsi:type="dcterms:W3CDTF">2020-10-12T00:34:24Z</dcterms:modified>
  <cp:category/>
  <cp:version/>
  <cp:contentType/>
  <cp:contentStatus/>
</cp:coreProperties>
</file>