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defaultThemeVersion="124226"/>
  <mc:AlternateContent xmlns:mc="http://schemas.openxmlformats.org/markup-compatibility/2006">
    <mc:Choice Requires="x15">
      <x15ac:absPath xmlns:x15ac="http://schemas.microsoft.com/office/spreadsheetml/2010/11/ac" url="\\NFSVNAS01\share\農林水産部\流通・加工推進課\02　流通政策班（共有）\00_不利性解消事業関係\県要綱等\Ｒ８施行\02_実施要領\02_北部離島\0331改正\02_施行\要領様式（R８基準額反映中）\"/>
    </mc:Choice>
  </mc:AlternateContent>
  <xr:revisionPtr revIDLastSave="0" documentId="13_ncr:1_{7EB6A31A-8435-4B0E-9F4F-4992D7AC2F85}" xr6:coauthVersionLast="47" xr6:coauthVersionMax="47" xr10:uidLastSave="{00000000-0000-0000-0000-000000000000}"/>
  <bookViews>
    <workbookView xWindow="28680" yWindow="-120" windowWidth="29040" windowHeight="15720" xr2:uid="{00000000-000D-0000-FFFF-FFFF00000000}"/>
  </bookViews>
  <sheets>
    <sheet name="報告書" sheetId="38" r:id="rId1"/>
    <sheet name="別紙1" sheetId="39" r:id="rId2"/>
    <sheet name="別紙2" sheetId="32" r:id="rId3"/>
    <sheet name="別紙3" sheetId="42" r:id="rId4"/>
    <sheet name="編集禁止" sheetId="40" r:id="rId5"/>
    <sheet name="【記入例】別紙3" sheetId="41" r:id="rId6"/>
  </sheets>
  <definedNames>
    <definedName name="_xlnm.Print_Area" localSheetId="5">【記入例】別紙3!$B$1:$R$28</definedName>
    <definedName name="_xlnm.Print_Area" localSheetId="1">別紙1!$A$1:$L$42</definedName>
    <definedName name="_xlnm.Print_Area" localSheetId="2">別紙2!$A$1:$V$25</definedName>
    <definedName name="_xlnm.Print_Area" localSheetId="3">別紙3!$B$1:$R$35</definedName>
    <definedName name="_xlnm.Print_Area" localSheetId="0">報告書!$A$1:$K$53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42" l="1"/>
  <c r="G34" i="42"/>
  <c r="Q16" i="42"/>
  <c r="O16" i="42"/>
  <c r="N16" i="42"/>
  <c r="Q15" i="42"/>
  <c r="O15" i="42"/>
  <c r="N15" i="42"/>
  <c r="Q14" i="42"/>
  <c r="O14" i="42"/>
  <c r="N14" i="42"/>
  <c r="Q13" i="42"/>
  <c r="O13" i="42"/>
  <c r="N13" i="42"/>
  <c r="Q12" i="42"/>
  <c r="O12" i="42"/>
  <c r="N12" i="42"/>
  <c r="Q11" i="42"/>
  <c r="O11" i="42"/>
  <c r="P11" i="42" s="1"/>
  <c r="N11" i="42"/>
  <c r="Q10" i="42"/>
  <c r="O10" i="42"/>
  <c r="N10" i="42"/>
  <c r="Q9" i="42"/>
  <c r="O9" i="42"/>
  <c r="N9" i="42"/>
  <c r="P9" i="42" s="1"/>
  <c r="Q8" i="42"/>
  <c r="O8" i="42"/>
  <c r="N8" i="42"/>
  <c r="Q7" i="42"/>
  <c r="O7" i="42"/>
  <c r="N7" i="42"/>
  <c r="P7" i="42" s="1"/>
  <c r="Q6" i="42"/>
  <c r="O6" i="42"/>
  <c r="N6" i="42"/>
  <c r="Q5" i="42"/>
  <c r="O5" i="42"/>
  <c r="N5" i="42"/>
  <c r="Q5" i="41"/>
  <c r="Q6" i="41"/>
  <c r="Q7" i="41"/>
  <c r="Q8" i="41"/>
  <c r="Q9" i="41"/>
  <c r="Q10" i="41"/>
  <c r="Q11" i="41"/>
  <c r="Q12" i="41"/>
  <c r="Q13" i="41"/>
  <c r="Q14" i="41"/>
  <c r="Q15" i="41"/>
  <c r="Q16" i="41"/>
  <c r="B13" i="40"/>
  <c r="N5" i="41"/>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14" i="40"/>
  <c r="R7" i="42" l="1"/>
  <c r="R11" i="42"/>
  <c r="P16" i="42"/>
  <c r="R16" i="42" s="1"/>
  <c r="R9" i="42"/>
  <c r="O17" i="42"/>
  <c r="P12" i="42"/>
  <c r="R12" i="42" s="1"/>
  <c r="P6" i="42"/>
  <c r="R6" i="42" s="1"/>
  <c r="P10" i="42"/>
  <c r="R10" i="42" s="1"/>
  <c r="P14" i="42"/>
  <c r="R14" i="42" s="1"/>
  <c r="P15" i="42"/>
  <c r="R15" i="42" s="1"/>
  <c r="P8" i="42"/>
  <c r="R8" i="42" s="1"/>
  <c r="N17" i="42"/>
  <c r="P5" i="42"/>
  <c r="R5" i="42" s="1"/>
  <c r="P13" i="42"/>
  <c r="R13" i="42" s="1"/>
  <c r="B5" i="40"/>
  <c r="D33" i="40"/>
  <c r="D31" i="40"/>
  <c r="N6" i="41"/>
  <c r="O6" i="41"/>
  <c r="N7" i="41"/>
  <c r="O7" i="41"/>
  <c r="N8" i="41"/>
  <c r="O8" i="41"/>
  <c r="N9" i="41"/>
  <c r="O9" i="41"/>
  <c r="N10" i="41"/>
  <c r="O10" i="41"/>
  <c r="N11" i="41"/>
  <c r="O11" i="41"/>
  <c r="N12" i="41"/>
  <c r="O12" i="41"/>
  <c r="N13" i="41"/>
  <c r="O13" i="41"/>
  <c r="N14" i="41"/>
  <c r="O14" i="41"/>
  <c r="N15" i="41"/>
  <c r="O15" i="41"/>
  <c r="N16" i="41"/>
  <c r="O16" i="41"/>
  <c r="O5" i="41"/>
  <c r="P5" i="41" s="1"/>
  <c r="P11" i="41" l="1"/>
  <c r="P16" i="41"/>
  <c r="P10" i="41"/>
  <c r="P13" i="41"/>
  <c r="P7" i="41"/>
  <c r="P15" i="41"/>
  <c r="P9" i="41"/>
  <c r="P14" i="41"/>
  <c r="P8" i="41"/>
  <c r="P12" i="41"/>
  <c r="P6" i="41"/>
  <c r="H27" i="41"/>
  <c r="G27" i="41"/>
  <c r="R16" i="41" l="1"/>
  <c r="R15" i="41"/>
  <c r="R5" i="41" l="1"/>
  <c r="O17" i="41"/>
  <c r="N17" i="41"/>
  <c r="R12" i="41"/>
  <c r="R8" i="41"/>
  <c r="R13" i="41"/>
  <c r="R10" i="41"/>
  <c r="R14" i="41"/>
  <c r="R7" i="41"/>
  <c r="R6" i="41"/>
  <c r="R11" i="41"/>
  <c r="R9" i="41"/>
  <c r="V21" i="32" l="1"/>
  <c r="V7" i="32"/>
  <c r="V8" i="32"/>
  <c r="V9" i="32"/>
  <c r="V10" i="32"/>
  <c r="V11" i="32"/>
  <c r="V12" i="32"/>
  <c r="V13" i="32"/>
  <c r="V14" i="32"/>
  <c r="V15" i="32"/>
  <c r="V16" i="32"/>
  <c r="V17" i="32"/>
  <c r="V18" i="32"/>
  <c r="V19" i="32"/>
  <c r="V20" i="32"/>
  <c r="V6" i="32"/>
  <c r="D47" i="40" l="1"/>
  <c r="D45" i="40"/>
  <c r="D43" i="40"/>
  <c r="D41" i="40"/>
  <c r="D39" i="40"/>
  <c r="D37" i="40"/>
  <c r="D35" i="40"/>
  <c r="D29" i="40"/>
  <c r="D27" i="40"/>
  <c r="D25" i="40"/>
  <c r="D23" i="40"/>
  <c r="D21" i="40"/>
  <c r="D19" i="40"/>
  <c r="D17" i="40"/>
  <c r="D15" i="40"/>
  <c r="E10" i="40"/>
  <c r="E11" i="40" s="1"/>
  <c r="E12" i="40" s="1"/>
  <c r="E13" i="40" s="1"/>
  <c r="E5" i="40"/>
  <c r="E6" i="40" s="1"/>
  <c r="E7" i="40" s="1"/>
  <c r="E8" i="40" s="1"/>
  <c r="D5" i="40"/>
  <c r="D6" i="40" s="1"/>
  <c r="B4" i="40"/>
  <c r="D7" i="40" l="1"/>
  <c r="B6" i="40"/>
  <c r="D8" i="40" l="1"/>
  <c r="B7" i="40"/>
  <c r="B8" i="40" l="1"/>
  <c r="D9" i="40"/>
  <c r="B9" i="40" l="1"/>
  <c r="D10" i="40"/>
  <c r="D11" i="40" l="1"/>
  <c r="B10" i="40"/>
  <c r="D12" i="40" l="1"/>
  <c r="B11" i="40"/>
  <c r="B12" i="40" l="1"/>
  <c r="D13" i="40"/>
  <c r="J40" i="39" l="1"/>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E8" i="39"/>
  <c r="J9" i="39" s="1"/>
  <c r="J8" i="39" l="1"/>
  <c r="J41" i="39" l="1"/>
  <c r="T21" i="32" l="1"/>
  <c r="S21" i="32"/>
  <c r="R21" i="32"/>
  <c r="Q21" i="32"/>
  <c r="P21" i="32"/>
  <c r="O21" i="32"/>
  <c r="N21" i="32"/>
  <c r="M21" i="32"/>
  <c r="L21" i="32"/>
  <c r="K21" i="32"/>
  <c r="J21" i="32"/>
  <c r="I21" i="32"/>
  <c r="U20" i="32"/>
  <c r="U19" i="32"/>
  <c r="U18" i="32"/>
  <c r="U17" i="32"/>
  <c r="U16" i="32"/>
  <c r="U15" i="32"/>
  <c r="U14" i="32"/>
  <c r="U13" i="32"/>
  <c r="U12" i="32"/>
  <c r="U11" i="32"/>
  <c r="U10" i="32"/>
  <c r="U9" i="32"/>
  <c r="U8" i="32"/>
  <c r="U7" i="32"/>
  <c r="U6" i="32"/>
  <c r="U21" i="32" l="1"/>
</calcChain>
</file>

<file path=xl/sharedStrings.xml><?xml version="1.0" encoding="utf-8"?>
<sst xmlns="http://schemas.openxmlformats.org/spreadsheetml/2006/main" count="554" uniqueCount="145">
  <si>
    <t>記</t>
    <rPh sb="0" eb="1">
      <t>キ</t>
    </rPh>
    <phoneticPr fontId="1"/>
  </si>
  <si>
    <t>１</t>
    <phoneticPr fontId="1"/>
  </si>
  <si>
    <t>円</t>
    <rPh sb="0" eb="1">
      <t>エン</t>
    </rPh>
    <phoneticPr fontId="1"/>
  </si>
  <si>
    <t>所在地</t>
    <rPh sb="0" eb="3">
      <t>ショザイチ</t>
    </rPh>
    <phoneticPr fontId="1"/>
  </si>
  <si>
    <t>代表者名</t>
    <rPh sb="0" eb="3">
      <t>ダイヒョウシャ</t>
    </rPh>
    <rPh sb="3" eb="4">
      <t>メイ</t>
    </rPh>
    <phoneticPr fontId="1"/>
  </si>
  <si>
    <t>小計</t>
    <rPh sb="0" eb="2">
      <t>ショウケイ</t>
    </rPh>
    <phoneticPr fontId="1"/>
  </si>
  <si>
    <t>発　　地</t>
    <rPh sb="0" eb="1">
      <t>ハツ</t>
    </rPh>
    <rPh sb="3" eb="4">
      <t>チ</t>
    </rPh>
    <phoneticPr fontId="1"/>
  </si>
  <si>
    <t>着　　地</t>
    <rPh sb="0" eb="1">
      <t>キ</t>
    </rPh>
    <rPh sb="3" eb="4">
      <t>チ</t>
    </rPh>
    <phoneticPr fontId="1"/>
  </si>
  <si>
    <t>円/kg</t>
    <rPh sb="0" eb="1">
      <t>エン</t>
    </rPh>
    <phoneticPr fontId="1"/>
  </si>
  <si>
    <t>合　　　計</t>
    <rPh sb="0" eb="1">
      <t>ゴウ</t>
    </rPh>
    <rPh sb="4" eb="5">
      <t>ケイ</t>
    </rPh>
    <phoneticPr fontId="1"/>
  </si>
  <si>
    <t>別紙のとおり</t>
    <rPh sb="0" eb="2">
      <t>ベッシ</t>
    </rPh>
    <phoneticPr fontId="1"/>
  </si>
  <si>
    <t>県外</t>
    <rPh sb="0" eb="2">
      <t>ケンガイ</t>
    </rPh>
    <phoneticPr fontId="1"/>
  </si>
  <si>
    <t>沖縄本島</t>
    <rPh sb="0" eb="2">
      <t>オキナワ</t>
    </rPh>
    <rPh sb="2" eb="4">
      <t>ホントウ</t>
    </rPh>
    <phoneticPr fontId="1"/>
  </si>
  <si>
    <t>石垣島</t>
    <rPh sb="0" eb="3">
      <t>イシガキジマ</t>
    </rPh>
    <phoneticPr fontId="1"/>
  </si>
  <si>
    <t>宮古島</t>
    <rPh sb="0" eb="3">
      <t>ミヤコジマ</t>
    </rPh>
    <phoneticPr fontId="1"/>
  </si>
  <si>
    <t>久米島</t>
    <rPh sb="0" eb="3">
      <t>クメジマ</t>
    </rPh>
    <phoneticPr fontId="1"/>
  </si>
  <si>
    <t>与那国島</t>
    <rPh sb="0" eb="4">
      <t>ヨナグニジマ</t>
    </rPh>
    <phoneticPr fontId="1"/>
  </si>
  <si>
    <t>輸送重量</t>
    <rPh sb="0" eb="2">
      <t>ユソウ</t>
    </rPh>
    <rPh sb="2" eb="4">
      <t>ジュウリョウ</t>
    </rPh>
    <phoneticPr fontId="1"/>
  </si>
  <si>
    <t>発地</t>
    <rPh sb="0" eb="1">
      <t>ハツ</t>
    </rPh>
    <rPh sb="1" eb="2">
      <t>チ</t>
    </rPh>
    <phoneticPr fontId="1"/>
  </si>
  <si>
    <t>着地</t>
    <rPh sb="0" eb="2">
      <t>チャクチ</t>
    </rPh>
    <phoneticPr fontId="1"/>
  </si>
  <si>
    <t>輸送方法</t>
    <rPh sb="0" eb="2">
      <t>ユソウ</t>
    </rPh>
    <rPh sb="2" eb="4">
      <t>ホウホウ</t>
    </rPh>
    <phoneticPr fontId="1"/>
  </si>
  <si>
    <t>4月</t>
    <rPh sb="1" eb="2">
      <t>ガツ</t>
    </rPh>
    <phoneticPr fontId="1"/>
  </si>
  <si>
    <t>5月</t>
  </si>
  <si>
    <t>6月</t>
  </si>
  <si>
    <t>7月</t>
  </si>
  <si>
    <t>8月</t>
  </si>
  <si>
    <t>9月</t>
  </si>
  <si>
    <t>10月</t>
  </si>
  <si>
    <t>11月</t>
  </si>
  <si>
    <t>12月</t>
  </si>
  <si>
    <t>1月</t>
  </si>
  <si>
    <t>2月</t>
  </si>
  <si>
    <t>3月</t>
  </si>
  <si>
    <t>輸送重量（kg）</t>
    <rPh sb="0" eb="2">
      <t>ユソウ</t>
    </rPh>
    <rPh sb="2" eb="4">
      <t>ジュウリョウ</t>
    </rPh>
    <phoneticPr fontId="1"/>
  </si>
  <si>
    <t>輸　送　区　間</t>
    <rPh sb="0" eb="1">
      <t>ユ</t>
    </rPh>
    <rPh sb="2" eb="3">
      <t>ソウ</t>
    </rPh>
    <rPh sb="4" eb="5">
      <t>ク</t>
    </rPh>
    <rPh sb="6" eb="7">
      <t>カン</t>
    </rPh>
    <phoneticPr fontId="1"/>
  </si>
  <si>
    <t>計</t>
    <rPh sb="0" eb="1">
      <t>ケイ</t>
    </rPh>
    <phoneticPr fontId="1"/>
  </si>
  <si>
    <t>合計</t>
    <rPh sb="0" eb="2">
      <t>ゴウケイ</t>
    </rPh>
    <phoneticPr fontId="1"/>
  </si>
  <si>
    <t>－</t>
    <phoneticPr fontId="1"/>
  </si>
  <si>
    <t>kg</t>
    <phoneticPr fontId="1"/>
  </si>
  <si>
    <t>多良間島</t>
    <rPh sb="0" eb="3">
      <t>タラマ</t>
    </rPh>
    <rPh sb="3" eb="4">
      <t>ジマ</t>
    </rPh>
    <phoneticPr fontId="1"/>
  </si>
  <si>
    <t>～</t>
    <phoneticPr fontId="1"/>
  </si>
  <si>
    <t>●●●,●●●</t>
    <phoneticPr fontId="1"/>
  </si>
  <si>
    <t>①</t>
    <phoneticPr fontId="1"/>
  </si>
  <si>
    <t>②</t>
    <phoneticPr fontId="1"/>
  </si>
  <si>
    <t>南大東島又は</t>
    <rPh sb="0" eb="4">
      <t>ミナミダイトウジマ</t>
    </rPh>
    <rPh sb="4" eb="5">
      <t>マタ</t>
    </rPh>
    <phoneticPr fontId="1"/>
  </si>
  <si>
    <t>北大東島</t>
    <rPh sb="0" eb="4">
      <t>キタダイトウジマ</t>
    </rPh>
    <phoneticPr fontId="1"/>
  </si>
  <si>
    <t>令和●年●月●日</t>
    <rPh sb="0" eb="2">
      <t>レイワ</t>
    </rPh>
    <rPh sb="3" eb="4">
      <t>ネン</t>
    </rPh>
    <rPh sb="5" eb="6">
      <t>ガツ</t>
    </rPh>
    <rPh sb="7" eb="8">
      <t>ニチ</t>
    </rPh>
    <phoneticPr fontId="1"/>
  </si>
  <si>
    <t>令和●年度　事業実績</t>
    <rPh sb="0" eb="2">
      <t>レイワ</t>
    </rPh>
    <rPh sb="3" eb="5">
      <t>ネンド</t>
    </rPh>
    <rPh sb="6" eb="8">
      <t>ジギョウ</t>
    </rPh>
    <rPh sb="8" eb="10">
      <t>ジッセキ</t>
    </rPh>
    <phoneticPr fontId="1"/>
  </si>
  <si>
    <t>石垣島周辺離島</t>
    <rPh sb="0" eb="3">
      <t>イシガキジマ</t>
    </rPh>
    <rPh sb="3" eb="5">
      <t>シュウヘン</t>
    </rPh>
    <rPh sb="5" eb="7">
      <t>リトウ</t>
    </rPh>
    <phoneticPr fontId="1"/>
  </si>
  <si>
    <t>沖縄本島周辺離島</t>
    <rPh sb="0" eb="8">
      <t>オキナワホントウシュウヘンリトウ</t>
    </rPh>
    <phoneticPr fontId="1"/>
  </si>
  <si>
    <t>単価</t>
    <rPh sb="0" eb="2">
      <t>タンカ</t>
    </rPh>
    <phoneticPr fontId="1"/>
  </si>
  <si>
    <t>交付申請対象区分</t>
    <rPh sb="0" eb="2">
      <t>コウフ</t>
    </rPh>
    <rPh sb="2" eb="4">
      <t>シンセイ</t>
    </rPh>
    <rPh sb="4" eb="6">
      <t>タイショウ</t>
    </rPh>
    <rPh sb="6" eb="8">
      <t>クブン</t>
    </rPh>
    <phoneticPr fontId="1"/>
  </si>
  <si>
    <t>交付決定</t>
    <rPh sb="0" eb="2">
      <t>コウフ</t>
    </rPh>
    <rPh sb="2" eb="4">
      <t>ケッテイ</t>
    </rPh>
    <phoneticPr fontId="1"/>
  </si>
  <si>
    <t>２　事業実績明細書</t>
    <phoneticPr fontId="1"/>
  </si>
  <si>
    <t>対象区分</t>
    <rPh sb="0" eb="4">
      <t>タイショウクブン</t>
    </rPh>
    <phoneticPr fontId="1"/>
  </si>
  <si>
    <t>輸送方法</t>
    <rPh sb="0" eb="4">
      <t>ユソウホウホウ</t>
    </rPh>
    <phoneticPr fontId="1"/>
  </si>
  <si>
    <t>航空</t>
    <rPh sb="0" eb="2">
      <t>コウクウ</t>
    </rPh>
    <phoneticPr fontId="1"/>
  </si>
  <si>
    <t>船舶</t>
    <rPh sb="0" eb="2">
      <t>センパク</t>
    </rPh>
    <phoneticPr fontId="1"/>
  </si>
  <si>
    <t>全区分</t>
    <rPh sb="0" eb="3">
      <t>ゼンクブン</t>
    </rPh>
    <phoneticPr fontId="1"/>
  </si>
  <si>
    <t>沖縄本島</t>
    <phoneticPr fontId="1"/>
  </si>
  <si>
    <t>全区分</t>
    <rPh sb="0" eb="1">
      <t>ゼン</t>
    </rPh>
    <rPh sb="1" eb="3">
      <t>クブン</t>
    </rPh>
    <phoneticPr fontId="1"/>
  </si>
  <si>
    <t>鮮魚等</t>
  </si>
  <si>
    <t>発地</t>
    <rPh sb="0" eb="2">
      <t>ハッチ</t>
    </rPh>
    <phoneticPr fontId="1"/>
  </si>
  <si>
    <t>請求額（円）</t>
    <rPh sb="0" eb="2">
      <t>セイキュウ</t>
    </rPh>
    <rPh sb="2" eb="3">
      <t>ガク</t>
    </rPh>
    <rPh sb="4" eb="5">
      <t>エン</t>
    </rPh>
    <phoneticPr fontId="1"/>
  </si>
  <si>
    <t>請求額②</t>
    <phoneticPr fontId="1"/>
  </si>
  <si>
    <t>実単価
②／①</t>
    <rPh sb="0" eb="1">
      <t>ジツ</t>
    </rPh>
    <rPh sb="1" eb="3">
      <t>タンカ</t>
    </rPh>
    <phoneticPr fontId="1"/>
  </si>
  <si>
    <t>沖縄本島</t>
  </si>
  <si>
    <t>宮古島</t>
  </si>
  <si>
    <t>発送月</t>
    <rPh sb="0" eb="2">
      <t>ハッソウ</t>
    </rPh>
    <rPh sb="2" eb="3">
      <t>ツキ</t>
    </rPh>
    <phoneticPr fontId="1"/>
  </si>
  <si>
    <t>輸送重量（Kg）</t>
    <rPh sb="0" eb="2">
      <t>ユソウ</t>
    </rPh>
    <rPh sb="2" eb="4">
      <t>ジュウリョウ</t>
    </rPh>
    <phoneticPr fontId="1"/>
  </si>
  <si>
    <t>輸送重量①</t>
    <rPh sb="0" eb="2">
      <t>ユソウ</t>
    </rPh>
    <rPh sb="2" eb="4">
      <t>ジュウリョウ</t>
    </rPh>
    <phoneticPr fontId="1"/>
  </si>
  <si>
    <t>補助単価</t>
    <rPh sb="0" eb="4">
      <t>ホジョタンカ</t>
    </rPh>
    <phoneticPr fontId="1"/>
  </si>
  <si>
    <t>３-２　補助単価の算定</t>
    <rPh sb="4" eb="6">
      <t>ホジョ</t>
    </rPh>
    <rPh sb="6" eb="8">
      <t>タンカ</t>
    </rPh>
    <rPh sb="9" eb="11">
      <t>サンテイ</t>
    </rPh>
    <phoneticPr fontId="1"/>
  </si>
  <si>
    <t>３-１　各月の輸送実績</t>
    <rPh sb="4" eb="6">
      <t>カクツキ</t>
    </rPh>
    <rPh sb="7" eb="11">
      <t>ユソウジッセキ</t>
    </rPh>
    <phoneticPr fontId="1"/>
  </si>
  <si>
    <t>　１　補助事業の実施期間</t>
    <phoneticPr fontId="1"/>
  </si>
  <si>
    <t>　２　事業の実績</t>
    <phoneticPr fontId="1"/>
  </si>
  <si>
    <t>　３　交付決定の額及びその実績額</t>
    <phoneticPr fontId="1"/>
  </si>
  <si>
    <t>　　（1）　交付決定額</t>
    <phoneticPr fontId="1"/>
  </si>
  <si>
    <t>　　（2）　実績額</t>
    <phoneticPr fontId="1"/>
  </si>
  <si>
    <t>　　（3）　差引</t>
    <phoneticPr fontId="1"/>
  </si>
  <si>
    <t>　４　添付書類</t>
    <phoneticPr fontId="1"/>
  </si>
  <si>
    <t>発地</t>
  </si>
  <si>
    <t>着地</t>
  </si>
  <si>
    <t>輸送方法</t>
  </si>
  <si>
    <t>対象区分</t>
  </si>
  <si>
    <t>基準額（円/Kg）</t>
  </si>
  <si>
    <t>県外</t>
  </si>
  <si>
    <t>航空</t>
  </si>
  <si>
    <t>青果物</t>
  </si>
  <si>
    <t>花き</t>
  </si>
  <si>
    <t>畜産物</t>
  </si>
  <si>
    <t>モズク</t>
  </si>
  <si>
    <t>船舶</t>
  </si>
  <si>
    <t>全区分</t>
  </si>
  <si>
    <t>石垣島</t>
  </si>
  <si>
    <t>久米島</t>
  </si>
  <si>
    <t>多良間島</t>
  </si>
  <si>
    <t>与那国島</t>
  </si>
  <si>
    <t>沖縄本島周辺離島</t>
  </si>
  <si>
    <t>令和●年●月●日</t>
    <phoneticPr fontId="1"/>
  </si>
  <si>
    <t>石垣島周辺離島</t>
    <phoneticPr fontId="1"/>
  </si>
  <si>
    <t>石垣島周辺離島</t>
  </si>
  <si>
    <t>基準額</t>
    <rPh sb="0" eb="2">
      <t>キジュン</t>
    </rPh>
    <rPh sb="2" eb="3">
      <t>ガク</t>
    </rPh>
    <phoneticPr fontId="1"/>
  </si>
  <si>
    <t>区分</t>
    <rPh sb="0" eb="2">
      <t>クブン</t>
    </rPh>
    <phoneticPr fontId="1"/>
  </si>
  <si>
    <t>野菜</t>
    <rPh sb="0" eb="2">
      <t>ヤサイ</t>
    </rPh>
    <phoneticPr fontId="1"/>
  </si>
  <si>
    <t>果樹</t>
    <rPh sb="0" eb="2">
      <t>カジュ</t>
    </rPh>
    <phoneticPr fontId="1"/>
  </si>
  <si>
    <t>その他</t>
    <rPh sb="2" eb="3">
      <t>タ</t>
    </rPh>
    <phoneticPr fontId="1"/>
  </si>
  <si>
    <t>花き</t>
    <rPh sb="0" eb="1">
      <t>カ</t>
    </rPh>
    <phoneticPr fontId="1"/>
  </si>
  <si>
    <t>畜産物</t>
    <rPh sb="0" eb="3">
      <t>チクサンブツ</t>
    </rPh>
    <phoneticPr fontId="1"/>
  </si>
  <si>
    <t>水産物</t>
    <rPh sb="0" eb="3">
      <t>スイサンブツ</t>
    </rPh>
    <phoneticPr fontId="1"/>
  </si>
  <si>
    <t>※周辺離島名</t>
    <rPh sb="1" eb="5">
      <t>シュウヘンリトウ</t>
    </rPh>
    <rPh sb="5" eb="6">
      <t>メイ</t>
    </rPh>
    <phoneticPr fontId="1"/>
  </si>
  <si>
    <t>離島名</t>
    <rPh sb="0" eb="3">
      <t>リトウメイ</t>
    </rPh>
    <phoneticPr fontId="1"/>
  </si>
  <si>
    <t>補助</t>
    <rPh sb="0" eb="2">
      <t>ホジョ</t>
    </rPh>
    <phoneticPr fontId="1"/>
  </si>
  <si>
    <t>※周辺</t>
    <rPh sb="1" eb="3">
      <t>シュウヘン</t>
    </rPh>
    <phoneticPr fontId="1"/>
  </si>
  <si>
    <t>団体名</t>
    <rPh sb="0" eb="2">
      <t>ダンタイ</t>
    </rPh>
    <rPh sb="2" eb="3">
      <t>メイ</t>
    </rPh>
    <phoneticPr fontId="1"/>
  </si>
  <si>
    <t>交付申請対象区分</t>
    <phoneticPr fontId="1"/>
  </si>
  <si>
    <t>北大東島</t>
    <phoneticPr fontId="1"/>
  </si>
  <si>
    <t>南大東島</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</si>
  <si>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</si>
  <si>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</si>
  <si>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</si>
  <si>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</si>
  <si>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</si>
  <si>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１月</t>
    <rPh sb="1" eb="2">
      <t>ガツ</t>
    </rPh>
    <phoneticPr fontId="1"/>
  </si>
  <si>
    <t>２月</t>
    <rPh sb="1" eb="2">
      <t>ガツ</t>
    </rPh>
    <phoneticPr fontId="1"/>
  </si>
  <si>
    <t>３月</t>
    <rPh sb="1" eb="2">
      <t>ガツ</t>
    </rPh>
    <phoneticPr fontId="1"/>
  </si>
  <si>
    <t>年間合計</t>
    <phoneticPr fontId="1"/>
  </si>
  <si>
    <t>合</t>
    <rPh sb="0" eb="1">
      <t>ゴウ</t>
    </rPh>
    <phoneticPr fontId="1"/>
  </si>
  <si>
    <t>実績額</t>
    <rPh sb="0" eb="3">
      <t>ジッセキガク</t>
    </rPh>
    <phoneticPr fontId="1"/>
  </si>
  <si>
    <t>（円）</t>
    <phoneticPr fontId="1"/>
  </si>
  <si>
    <t>要領別記第８号様式</t>
    <rPh sb="0" eb="2">
      <t>ヨウリョウ</t>
    </rPh>
    <rPh sb="2" eb="4">
      <t>ベッキ</t>
    </rPh>
    <rPh sb="4" eb="5">
      <t>ダイ</t>
    </rPh>
    <rPh sb="6" eb="7">
      <t>ゴウ</t>
    </rPh>
    <rPh sb="7" eb="9">
      <t>ヨウシキ</t>
    </rPh>
    <phoneticPr fontId="1"/>
  </si>
  <si>
    <t>市町村指令●●号－■■</t>
    <rPh sb="0" eb="3">
      <t>シチョウソン</t>
    </rPh>
    <rPh sb="3" eb="5">
      <t>シレイ</t>
    </rPh>
    <rPh sb="7" eb="8">
      <t>ゴウ</t>
    </rPh>
    <phoneticPr fontId="1"/>
  </si>
  <si>
    <t>おきなわ農林水産物県外出荷促進事業（北部・離島地域振興）
補助金実績報告書</t>
    <rPh sb="4" eb="6">
      <t>ノウリン</t>
    </rPh>
    <rPh sb="6" eb="9">
      <t>スイサンブツ</t>
    </rPh>
    <rPh sb="9" eb="11">
      <t>ケンガイ</t>
    </rPh>
    <rPh sb="11" eb="13">
      <t>シュッカ</t>
    </rPh>
    <rPh sb="13" eb="15">
      <t>ソクシン</t>
    </rPh>
    <rPh sb="15" eb="17">
      <t>ジギョウ</t>
    </rPh>
    <rPh sb="27" eb="30">
      <t>ホジョキン</t>
    </rPh>
    <rPh sb="30" eb="32">
      <t>ジッセキ</t>
    </rPh>
    <rPh sb="32" eb="35">
      <t>ホウコクショ</t>
    </rPh>
    <phoneticPr fontId="1"/>
  </si>
  <si>
    <t>　令和●年●月●日付け市町村指令第●号で交付決定の通知を受けたおきなわ農林水産物県外出荷促進事業（北部・離島地域振興）補助金について、同事業補助金実施要領の規定に基づき、下記のとおり報告します。</t>
    <rPh sb="1" eb="3">
      <t>レイワ</t>
    </rPh>
    <rPh sb="4" eb="5">
      <t>ネン</t>
    </rPh>
    <rPh sb="6" eb="7">
      <t>ツキ</t>
    </rPh>
    <rPh sb="8" eb="10">
      <t>ヒヅ</t>
    </rPh>
    <rPh sb="11" eb="14">
      <t>シチョウソン</t>
    </rPh>
    <rPh sb="14" eb="16">
      <t>シレイ</t>
    </rPh>
    <rPh sb="16" eb="17">
      <t>ダイ</t>
    </rPh>
    <rPh sb="18" eb="19">
      <t>ゴウ</t>
    </rPh>
    <rPh sb="20" eb="22">
      <t>コウフ</t>
    </rPh>
    <rPh sb="22" eb="24">
      <t>ケッテイ</t>
    </rPh>
    <rPh sb="25" eb="27">
      <t>ツウチ</t>
    </rPh>
    <rPh sb="28" eb="29">
      <t>ウ</t>
    </rPh>
    <rPh sb="67" eb="68">
      <t>ドウ</t>
    </rPh>
    <rPh sb="68" eb="70">
      <t>ジギョウ</t>
    </rPh>
    <rPh sb="70" eb="73">
      <t>ホジョキン</t>
    </rPh>
    <rPh sb="73" eb="77">
      <t>ジッシヨウリョウ</t>
    </rPh>
    <rPh sb="78" eb="80">
      <t>キテイ</t>
    </rPh>
    <rPh sb="81" eb="82">
      <t>モト</t>
    </rPh>
    <rPh sb="85" eb="87">
      <t>カキ</t>
    </rPh>
    <rPh sb="91" eb="93">
      <t>ホウコク</t>
    </rPh>
    <phoneticPr fontId="1"/>
  </si>
  <si>
    <t>指定品目</t>
    <rPh sb="0" eb="4">
      <t>シテイヒンモク</t>
    </rPh>
    <phoneticPr fontId="1"/>
  </si>
  <si>
    <t>●●共同企業体</t>
    <phoneticPr fontId="1"/>
  </si>
  <si>
    <t>●●市●●１-１-１</t>
    <phoneticPr fontId="1"/>
  </si>
  <si>
    <t>●●　●●</t>
    <phoneticPr fontId="1"/>
  </si>
  <si>
    <t>９月</t>
    <rPh sb="1" eb="2">
      <t>ガツ</t>
    </rPh>
    <phoneticPr fontId="1"/>
  </si>
  <si>
    <r>
      <rPr>
        <sz val="11"/>
        <color rgb="FF0070C0"/>
        <rFont val="ＭＳ 明朝"/>
        <family val="1"/>
        <charset val="128"/>
      </rPr>
      <t>市町村長</t>
    </r>
    <r>
      <rPr>
        <sz val="11"/>
        <rFont val="ＭＳ 明朝"/>
        <family val="1"/>
        <charset val="128"/>
      </rPr>
      <t>　殿</t>
    </r>
    <rPh sb="0" eb="3">
      <t>シチョウソン</t>
    </rPh>
    <rPh sb="3" eb="4">
      <t>チョウ</t>
    </rPh>
    <rPh sb="5" eb="6">
      <t>ドノ</t>
    </rPh>
    <phoneticPr fontId="1"/>
  </si>
  <si>
    <t>別紙１（第８号様式関係）</t>
    <rPh sb="0" eb="2">
      <t>ベッシ</t>
    </rPh>
    <rPh sb="4" eb="5">
      <t>ダイ</t>
    </rPh>
    <rPh sb="6" eb="7">
      <t>ゴウ</t>
    </rPh>
    <rPh sb="7" eb="9">
      <t>ヨウシキ</t>
    </rPh>
    <rPh sb="9" eb="11">
      <t>カンケイ</t>
    </rPh>
    <phoneticPr fontId="1"/>
  </si>
  <si>
    <t>別紙２（第８号様式関係）</t>
    <rPh sb="0" eb="2">
      <t>ベッシ</t>
    </rPh>
    <rPh sb="4" eb="5">
      <t>ダイ</t>
    </rPh>
    <rPh sb="6" eb="7">
      <t>ゴウ</t>
    </rPh>
    <rPh sb="7" eb="9">
      <t>ヨウシキ</t>
    </rPh>
    <rPh sb="9" eb="11">
      <t>カンケイ</t>
    </rPh>
    <phoneticPr fontId="1"/>
  </si>
  <si>
    <t>別紙３（第８号様式関係）</t>
    <rPh sb="0" eb="2">
      <t>ベッシ</t>
    </rPh>
    <rPh sb="4" eb="5">
      <t>ダイ</t>
    </rPh>
    <rPh sb="6" eb="7">
      <t>ゴウ</t>
    </rPh>
    <rPh sb="7" eb="9">
      <t>ヨウシキ</t>
    </rPh>
    <rPh sb="9" eb="11">
      <t>カンケイ</t>
    </rPh>
    <phoneticPr fontId="1"/>
  </si>
  <si>
    <t>－</t>
  </si>
  <si>
    <t>R８基本額</t>
    <rPh sb="2" eb="5">
      <t>キホンガク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</si>
</sst>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ggge&quot;年&quot;m&quot;月&quot;d&quot;日&quot;;@" x16r2:formatCode16="[$-ja-JP-x-gannen]ggge&quot;年&quot;m&quot;月&quot;d&quot;日&quot;;@"/>
    <numFmt numFmtId="179" formatCode="#,##0_ ;[Red]\-#,##0\ "/>
    <numFmt numFmtId="180" formatCode="#,##0_);[Red]\(#,##0\)"/>
  </numFmts>
  <fonts count="15" x14ac:knownFonts="1">
    <font>
      <sz val="11"/>
      <name val="ＭＳ Ｐゴシック"/>
      <family val="3"/>
      <charset val="128"/>
    </font>
    <font>
      <sz val="6"/>
      <name val="ＭＳ Ｐゴシック"/>
      <family val="3"/>
      <charset val="128"/>
    </font>
    <font>
      <sz val="11"/>
      <name val="ＭＳ 明朝"/>
      <family val="1"/>
      <charset val="128"/>
    </font>
    <font>
      <sz val="9"/>
      <name val="ＭＳ ゴシック"/>
      <family val="3"/>
      <charset val="128"/>
    </font>
    <font>
      <sz val="13"/>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sz val="14"/>
      <color rgb="FF0000FF"/>
      <name val="ＭＳ Ｐゴシック"/>
      <family val="3"/>
      <charset val="128"/>
    </font>
    <font>
      <sz val="10"/>
      <color rgb="FF0000FF"/>
      <name val="ＭＳ Ｐゴシック"/>
      <family val="3"/>
      <charset val="128"/>
    </font>
    <font>
      <sz val="11"/>
      <color rgb="FF0000FF"/>
      <name val="ＭＳ Ｐゴシック"/>
      <family val="3"/>
      <charset val="128"/>
    </font>
    <font>
      <sz val="11"/>
      <color rgb="FF0070C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E1"/>
        <bgColor indexed="64"/>
      </patternFill>
    </fill>
  </fills>
  <borders count="45">
    <border>
      <left/>
      <right/>
      <top/>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dotted">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thin">
        <color indexed="64"/>
      </top>
      <bottom/>
      <diagonal/>
    </border>
    <border>
      <left style="thin">
        <color indexed="64"/>
      </left>
      <right style="thin">
        <color indexed="64"/>
      </right>
      <top/>
      <bottom/>
      <diagonal/>
    </border>
    <border>
      <left style="medium">
        <color indexed="64"/>
      </left>
      <right style="dotted">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6" fillId="0" borderId="0" applyFont="0" applyFill="0" applyBorder="0" applyAlignment="0" applyProtection="0"/>
    <xf numFmtId="38" fontId="6" fillId="0" borderId="0" applyFont="0" applyFill="0" applyBorder="0" applyAlignment="0" applyProtection="0"/>
  </cellStyleXfs>
  <cellXfs count="174">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49" fontId="2" fillId="2" borderId="0" xfId="0" applyNumberFormat="1" applyFont="1" applyFill="1" applyAlignment="1">
      <alignment vertical="center"/>
    </xf>
    <xf numFmtId="0" fontId="7" fillId="0" borderId="15" xfId="0" applyFont="1" applyBorder="1" applyAlignment="1">
      <alignment horizontal="center" vertical="center"/>
    </xf>
    <xf numFmtId="0" fontId="7" fillId="0" borderId="0" xfId="0" applyFont="1" applyAlignment="1">
      <alignment vertical="center"/>
    </xf>
    <xf numFmtId="49" fontId="7" fillId="0" borderId="0" xfId="0" applyNumberFormat="1" applyFont="1" applyAlignment="1">
      <alignment vertical="center"/>
    </xf>
    <xf numFmtId="0" fontId="7" fillId="0" borderId="9" xfId="0" applyFont="1" applyBorder="1" applyAlignment="1">
      <alignment horizontal="center" vertical="center" shrinkToFit="1"/>
    </xf>
    <xf numFmtId="0" fontId="7" fillId="0" borderId="6" xfId="0" applyFont="1" applyBorder="1" applyAlignment="1">
      <alignment vertical="center"/>
    </xf>
    <xf numFmtId="0" fontId="7" fillId="0" borderId="6" xfId="0" applyFont="1" applyBorder="1" applyAlignment="1">
      <alignment horizontal="center" vertical="center"/>
    </xf>
    <xf numFmtId="0" fontId="7" fillId="0" borderId="2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0" xfId="0" applyFont="1" applyAlignment="1">
      <alignment vertical="center" shrinkToFit="1"/>
    </xf>
    <xf numFmtId="0" fontId="7" fillId="0" borderId="21" xfId="0" applyFont="1" applyBorder="1" applyAlignment="1">
      <alignment horizontal="center" vertical="center" shrinkToFit="1"/>
    </xf>
    <xf numFmtId="0" fontId="7" fillId="0" borderId="24" xfId="0" applyFont="1" applyBorder="1" applyAlignment="1">
      <alignment horizontal="center" vertical="center" shrinkToFit="1"/>
    </xf>
    <xf numFmtId="177" fontId="7" fillId="0" borderId="23" xfId="0" applyNumberFormat="1" applyFont="1" applyBorder="1" applyAlignment="1">
      <alignment vertical="center" shrinkToFit="1"/>
    </xf>
    <xf numFmtId="177" fontId="7" fillId="0" borderId="20" xfId="0" applyNumberFormat="1" applyFont="1" applyBorder="1" applyAlignment="1">
      <alignment vertical="center" shrinkToFit="1"/>
    </xf>
    <xf numFmtId="177" fontId="7" fillId="0" borderId="22" xfId="0" applyNumberFormat="1" applyFont="1" applyBorder="1" applyAlignment="1">
      <alignment vertical="center" shrinkToFit="1"/>
    </xf>
    <xf numFmtId="177" fontId="7" fillId="0" borderId="31" xfId="0" applyNumberFormat="1" applyFont="1" applyBorder="1" applyAlignment="1">
      <alignment vertical="center" shrinkToFit="1"/>
    </xf>
    <xf numFmtId="0" fontId="7" fillId="0" borderId="19" xfId="0" applyFont="1" applyBorder="1" applyAlignment="1">
      <alignment horizontal="center" vertical="center" shrinkToFit="1"/>
    </xf>
    <xf numFmtId="177" fontId="7" fillId="0" borderId="32" xfId="0" applyNumberFormat="1" applyFont="1" applyBorder="1" applyAlignment="1">
      <alignment vertical="center" shrinkToFit="1"/>
    </xf>
    <xf numFmtId="0" fontId="7" fillId="0" borderId="5" xfId="0" applyFont="1" applyBorder="1" applyAlignment="1">
      <alignment horizontal="center" vertical="center" shrinkToFit="1"/>
    </xf>
    <xf numFmtId="177" fontId="7" fillId="0" borderId="26" xfId="0" applyNumberFormat="1" applyFont="1" applyBorder="1" applyAlignment="1">
      <alignment vertical="center" shrinkToFit="1"/>
    </xf>
    <xf numFmtId="177" fontId="7" fillId="0" borderId="25" xfId="0" applyNumberFormat="1" applyFont="1" applyBorder="1" applyAlignment="1">
      <alignment vertical="center" shrinkToFit="1"/>
    </xf>
    <xf numFmtId="177" fontId="7" fillId="0" borderId="29" xfId="0" applyNumberFormat="1" applyFont="1" applyBorder="1" applyAlignment="1">
      <alignment vertical="center" shrinkToFit="1"/>
    </xf>
    <xf numFmtId="177" fontId="7" fillId="0" borderId="33" xfId="0" applyNumberFormat="1" applyFont="1" applyBorder="1" applyAlignment="1">
      <alignment vertical="center" shrinkToFit="1"/>
    </xf>
    <xf numFmtId="0" fontId="3" fillId="0" borderId="0" xfId="0" applyFont="1" applyAlignment="1">
      <alignment vertical="center"/>
    </xf>
    <xf numFmtId="0" fontId="2" fillId="0" borderId="0" xfId="0" applyFont="1" applyAlignment="1">
      <alignment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vertical="center"/>
    </xf>
    <xf numFmtId="177" fontId="5" fillId="0" borderId="13" xfId="0" applyNumberFormat="1" applyFont="1" applyBorder="1" applyAlignment="1">
      <alignment vertical="center" shrinkToFit="1"/>
    </xf>
    <xf numFmtId="0" fontId="5" fillId="0" borderId="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8" xfId="0" applyFont="1" applyBorder="1" applyAlignment="1">
      <alignment vertical="center"/>
    </xf>
    <xf numFmtId="0" fontId="5" fillId="0" borderId="28" xfId="0" applyFont="1" applyBorder="1" applyAlignment="1">
      <alignment vertical="center"/>
    </xf>
    <xf numFmtId="0" fontId="5" fillId="0" borderId="5" xfId="0" applyFont="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177" fontId="5" fillId="0" borderId="9" xfId="0" applyNumberFormat="1" applyFont="1" applyBorder="1" applyAlignment="1">
      <alignment vertical="center" shrinkToFit="1"/>
    </xf>
    <xf numFmtId="0" fontId="5" fillId="0" borderId="34" xfId="0" applyFont="1" applyBorder="1" applyAlignment="1">
      <alignment vertical="center"/>
    </xf>
    <xf numFmtId="0" fontId="5" fillId="0" borderId="3" xfId="0" applyFont="1" applyBorder="1" applyAlignment="1">
      <alignment horizontal="center" vertical="center" shrinkToFit="1"/>
    </xf>
    <xf numFmtId="0" fontId="5" fillId="0" borderId="10" xfId="0" applyFont="1" applyBorder="1" applyAlignment="1">
      <alignment horizontal="center" vertical="center" shrinkToFit="1"/>
    </xf>
    <xf numFmtId="177" fontId="5" fillId="0" borderId="5" xfId="0" applyNumberFormat="1" applyFont="1" applyBorder="1" applyAlignment="1">
      <alignment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177" fontId="5" fillId="0" borderId="35" xfId="0" applyNumberFormat="1" applyFont="1" applyBorder="1" applyAlignment="1">
      <alignment vertical="center" shrinkToFit="1"/>
    </xf>
    <xf numFmtId="177" fontId="5" fillId="0" borderId="11" xfId="0" applyNumberFormat="1" applyFont="1" applyBorder="1" applyAlignment="1">
      <alignment horizontal="center" vertical="center" shrinkToFit="1"/>
    </xf>
    <xf numFmtId="177" fontId="5" fillId="0" borderId="2" xfId="0" applyNumberFormat="1" applyFont="1" applyBorder="1" applyAlignment="1">
      <alignment vertical="center" shrinkToFit="1"/>
    </xf>
    <xf numFmtId="0" fontId="7" fillId="0" borderId="0" xfId="0" applyFont="1"/>
    <xf numFmtId="0" fontId="9" fillId="0" borderId="0" xfId="0" applyFont="1"/>
    <xf numFmtId="0" fontId="9" fillId="0" borderId="6" xfId="0" applyFont="1" applyBorder="1" applyAlignment="1">
      <alignment vertical="center"/>
    </xf>
    <xf numFmtId="0" fontId="9" fillId="0" borderId="0" xfId="0" applyFont="1" applyAlignment="1">
      <alignment vertical="center"/>
    </xf>
    <xf numFmtId="0" fontId="0" fillId="0" borderId="0" xfId="0" applyAlignment="1">
      <alignment horizontal="right" vertical="center"/>
    </xf>
    <xf numFmtId="0" fontId="7" fillId="4" borderId="0" xfId="0" applyFont="1" applyFill="1"/>
    <xf numFmtId="0" fontId="2" fillId="0" borderId="0" xfId="0" applyFont="1" applyAlignment="1">
      <alignment horizontal="left" vertical="center"/>
    </xf>
    <xf numFmtId="177" fontId="5" fillId="0" borderId="9" xfId="0" applyNumberFormat="1" applyFont="1" applyBorder="1" applyAlignment="1">
      <alignment horizontal="center" vertical="center" shrinkToFit="1"/>
    </xf>
    <xf numFmtId="0" fontId="0" fillId="0" borderId="28" xfId="0" applyBorder="1" applyAlignment="1">
      <alignment vertical="center"/>
    </xf>
    <xf numFmtId="0" fontId="0" fillId="0" borderId="34" xfId="0" applyBorder="1" applyAlignment="1">
      <alignment vertical="center"/>
    </xf>
    <xf numFmtId="0" fontId="0" fillId="0" borderId="16" xfId="0" applyBorder="1"/>
    <xf numFmtId="0" fontId="0" fillId="0" borderId="28" xfId="0" applyBorder="1"/>
    <xf numFmtId="0" fontId="0" fillId="0" borderId="34" xfId="0" applyBorder="1"/>
    <xf numFmtId="0" fontId="7" fillId="0" borderId="16"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7" xfId="0" applyFont="1" applyBorder="1" applyAlignment="1">
      <alignment vertical="center" shrinkToFit="1"/>
    </xf>
    <xf numFmtId="0" fontId="0" fillId="5" borderId="0" xfId="0" applyFill="1"/>
    <xf numFmtId="0" fontId="7" fillId="0" borderId="37" xfId="0" applyFont="1" applyBorder="1" applyAlignment="1">
      <alignment horizontal="center" vertical="center" shrinkToFit="1"/>
    </xf>
    <xf numFmtId="0" fontId="7" fillId="0" borderId="36" xfId="0" applyFont="1" applyBorder="1" applyAlignment="1">
      <alignment vertical="center" shrinkToFit="1"/>
    </xf>
    <xf numFmtId="0" fontId="7" fillId="0" borderId="16" xfId="0" applyFont="1" applyBorder="1" applyAlignment="1">
      <alignment horizontal="center" vertical="center" wrapText="1" shrinkToFit="1"/>
    </xf>
    <xf numFmtId="0" fontId="7" fillId="0" borderId="6" xfId="0" applyFont="1" applyBorder="1" applyAlignment="1">
      <alignment vertical="center" shrinkToFit="1"/>
    </xf>
    <xf numFmtId="0" fontId="7" fillId="0" borderId="5" xfId="0" applyFont="1" applyBorder="1" applyAlignment="1">
      <alignment horizontal="right" vertical="center"/>
    </xf>
    <xf numFmtId="0" fontId="7" fillId="0" borderId="28" xfId="0" applyFont="1" applyBorder="1" applyAlignment="1">
      <alignment horizontal="center" vertical="center" wrapText="1" shrinkToFit="1"/>
    </xf>
    <xf numFmtId="0" fontId="2" fillId="2" borderId="0" xfId="0" applyFont="1" applyFill="1" applyAlignment="1">
      <alignment horizontal="right" vertical="center"/>
    </xf>
    <xf numFmtId="0" fontId="7" fillId="0" borderId="30" xfId="0" applyFont="1" applyBorder="1" applyAlignment="1">
      <alignment horizontal="center" vertical="center" wrapText="1" shrinkToFit="1"/>
    </xf>
    <xf numFmtId="0" fontId="7" fillId="0" borderId="31" xfId="0" applyFont="1" applyBorder="1" applyAlignment="1">
      <alignment horizontal="center" vertical="center" shrinkToFit="1"/>
    </xf>
    <xf numFmtId="0" fontId="7" fillId="0" borderId="3" xfId="0" applyFont="1" applyBorder="1" applyAlignment="1">
      <alignment horizontal="center" vertical="center" shrinkToFit="1"/>
    </xf>
    <xf numFmtId="0" fontId="8" fillId="0" borderId="0" xfId="0" applyFont="1" applyAlignment="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0" fontId="7" fillId="3" borderId="34" xfId="0" applyFont="1" applyFill="1" applyBorder="1" applyAlignment="1">
      <alignment horizontal="center" vertical="center" shrinkToFit="1"/>
    </xf>
    <xf numFmtId="0" fontId="7" fillId="3" borderId="5" xfId="0" applyFont="1" applyFill="1" applyBorder="1" applyAlignment="1">
      <alignment horizontal="center" vertical="center"/>
    </xf>
    <xf numFmtId="0" fontId="7" fillId="4" borderId="3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0" fillId="4" borderId="10" xfId="0" applyFill="1" applyBorder="1" applyAlignment="1">
      <alignment horizontal="center" vertical="center" shrinkToFit="1"/>
    </xf>
    <xf numFmtId="0" fontId="9" fillId="4" borderId="38" xfId="0" applyFont="1" applyFill="1" applyBorder="1" applyAlignment="1">
      <alignment horizontal="right" vertical="center"/>
    </xf>
    <xf numFmtId="0" fontId="7" fillId="0" borderId="34" xfId="0" applyFont="1" applyBorder="1" applyAlignment="1">
      <alignment horizontal="center" vertical="top"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3" xfId="0" applyFont="1" applyBorder="1" applyAlignment="1">
      <alignment horizontal="center" vertical="center" shrinkToFit="1"/>
    </xf>
    <xf numFmtId="0" fontId="7" fillId="0" borderId="38" xfId="0" applyFont="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180" fontId="0" fillId="0" borderId="15" xfId="0" applyNumberFormat="1" applyBorder="1" applyAlignment="1">
      <alignment horizontal="right" vertical="center"/>
    </xf>
    <xf numFmtId="180" fontId="0" fillId="0" borderId="15" xfId="0" applyNumberFormat="1" applyBorder="1" applyAlignment="1">
      <alignment horizontal="right" vertical="center" wrapText="1"/>
    </xf>
    <xf numFmtId="180" fontId="0" fillId="0" borderId="9" xfId="0" applyNumberFormat="1" applyBorder="1" applyAlignment="1">
      <alignment vertical="center" shrinkToFit="1"/>
    </xf>
    <xf numFmtId="180" fontId="0" fillId="0" borderId="16" xfId="0" applyNumberFormat="1" applyBorder="1" applyAlignment="1">
      <alignment horizontal="right" vertical="center"/>
    </xf>
    <xf numFmtId="180" fontId="0" fillId="0" borderId="7" xfId="0" applyNumberFormat="1" applyBorder="1" applyAlignment="1">
      <alignment vertical="center" shrinkToFit="1"/>
    </xf>
    <xf numFmtId="0" fontId="0" fillId="0" borderId="3" xfId="0" applyBorder="1" applyAlignment="1">
      <alignment horizontal="center" vertical="center" shrinkToFit="1"/>
    </xf>
    <xf numFmtId="0" fontId="0" fillId="0" borderId="38" xfId="0" applyBorder="1" applyAlignment="1">
      <alignment horizontal="center" vertical="center" shrinkToFit="1"/>
    </xf>
    <xf numFmtId="179" fontId="0" fillId="0" borderId="15" xfId="0" applyNumberFormat="1" applyBorder="1" applyAlignment="1">
      <alignment vertical="center" shrinkToFit="1"/>
    </xf>
    <xf numFmtId="179" fontId="0" fillId="0" borderId="9" xfId="0" applyNumberFormat="1" applyBorder="1" applyAlignment="1">
      <alignment horizontal="right" vertical="center" shrinkToFit="1"/>
    </xf>
    <xf numFmtId="179" fontId="0" fillId="4" borderId="16" xfId="0" applyNumberFormat="1" applyFill="1" applyBorder="1" applyAlignment="1">
      <alignment vertical="center" shrinkToFit="1"/>
    </xf>
    <xf numFmtId="179" fontId="0" fillId="4" borderId="7" xfId="0" applyNumberFormat="1" applyFill="1" applyBorder="1" applyAlignment="1">
      <alignment horizontal="right" vertical="center" shrinkToFit="1"/>
    </xf>
    <xf numFmtId="0" fontId="0" fillId="4" borderId="39" xfId="0" applyFill="1" applyBorder="1" applyAlignment="1">
      <alignment horizontal="center" vertical="center" shrinkToFit="1"/>
    </xf>
    <xf numFmtId="0" fontId="0" fillId="4" borderId="38" xfId="0" applyFill="1" applyBorder="1" applyAlignment="1">
      <alignment horizontal="center" vertical="center" shrinkToFit="1"/>
    </xf>
    <xf numFmtId="180" fontId="0" fillId="4" borderId="16" xfId="0" applyNumberFormat="1" applyFill="1" applyBorder="1" applyAlignment="1">
      <alignment horizontal="right" vertical="center"/>
    </xf>
    <xf numFmtId="0" fontId="0" fillId="4" borderId="40" xfId="0" applyFill="1" applyBorder="1" applyAlignment="1">
      <alignment horizontal="right" vertical="center"/>
    </xf>
    <xf numFmtId="0" fontId="0" fillId="4" borderId="40" xfId="0" applyFill="1" applyBorder="1" applyAlignment="1">
      <alignment horizontal="right" vertical="center" wrapText="1"/>
    </xf>
    <xf numFmtId="0" fontId="0" fillId="4" borderId="41" xfId="0" applyFill="1" applyBorder="1" applyAlignment="1">
      <alignment vertical="center" shrinkToFit="1"/>
    </xf>
    <xf numFmtId="0" fontId="13" fillId="0" borderId="1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16" xfId="0" applyFont="1" applyBorder="1" applyAlignment="1">
      <alignment horizontal="center" vertical="center" shrinkToFit="1"/>
    </xf>
    <xf numFmtId="179" fontId="13" fillId="0" borderId="15" xfId="0" applyNumberFormat="1" applyFont="1" applyBorder="1" applyAlignment="1">
      <alignment vertical="center" shrinkToFit="1"/>
    </xf>
    <xf numFmtId="179" fontId="13" fillId="0" borderId="9" xfId="0" applyNumberFormat="1" applyFont="1" applyBorder="1" applyAlignment="1">
      <alignment horizontal="right" vertical="center" shrinkToFit="1"/>
    </xf>
    <xf numFmtId="0" fontId="12" fillId="0" borderId="4" xfId="0" applyFont="1" applyBorder="1" applyAlignment="1">
      <alignment horizontal="center" vertical="center" shrinkToFit="1"/>
    </xf>
    <xf numFmtId="0" fontId="13" fillId="0" borderId="34" xfId="0" applyFont="1" applyBorder="1" applyAlignment="1">
      <alignment horizontal="center" vertical="center" shrinkToFit="1"/>
    </xf>
    <xf numFmtId="179" fontId="13" fillId="0" borderId="34" xfId="0" applyNumberFormat="1" applyFont="1" applyBorder="1" applyAlignment="1">
      <alignment vertical="center" shrinkToFit="1"/>
    </xf>
    <xf numFmtId="179" fontId="13" fillId="0" borderId="5" xfId="0" applyNumberFormat="1" applyFont="1" applyBorder="1" applyAlignment="1">
      <alignment horizontal="right" vertical="center" shrinkToFit="1"/>
    </xf>
    <xf numFmtId="0" fontId="7" fillId="6" borderId="42" xfId="0" applyFont="1" applyFill="1" applyBorder="1" applyAlignment="1">
      <alignment horizontal="center" vertical="center"/>
    </xf>
    <xf numFmtId="0" fontId="7" fillId="6" borderId="43" xfId="0" applyFont="1" applyFill="1" applyBorder="1" applyAlignment="1">
      <alignment horizontal="center" vertical="center" shrinkToFit="1"/>
    </xf>
    <xf numFmtId="0" fontId="7" fillId="3" borderId="43" xfId="0" applyFont="1" applyFill="1" applyBorder="1" applyAlignment="1">
      <alignment horizontal="center" vertical="center"/>
    </xf>
    <xf numFmtId="0" fontId="7" fillId="3" borderId="43" xfId="0" applyFont="1" applyFill="1" applyBorder="1" applyAlignment="1">
      <alignment horizontal="center" vertical="center" shrinkToFit="1"/>
    </xf>
    <xf numFmtId="0" fontId="7" fillId="3" borderId="44" xfId="0" applyFont="1" applyFill="1" applyBorder="1" applyAlignment="1">
      <alignment horizontal="center" vertical="center"/>
    </xf>
    <xf numFmtId="0" fontId="7" fillId="3" borderId="4" xfId="0" applyFont="1" applyFill="1" applyBorder="1" applyAlignment="1">
      <alignment horizontal="center" vertical="center" shrinkToFit="1"/>
    </xf>
    <xf numFmtId="0" fontId="7" fillId="3" borderId="34" xfId="0" applyFont="1" applyFill="1" applyBorder="1" applyAlignment="1">
      <alignment horizontal="center" vertical="center"/>
    </xf>
    <xf numFmtId="0" fontId="7" fillId="3" borderId="4" xfId="0" applyFont="1" applyFill="1" applyBorder="1" applyAlignment="1">
      <alignment horizontal="center" vertical="center"/>
    </xf>
    <xf numFmtId="0" fontId="2" fillId="0" borderId="0" xfId="0" applyFont="1" applyAlignment="1">
      <alignment vertical="center" shrinkToFit="1"/>
    </xf>
    <xf numFmtId="0" fontId="14" fillId="2" borderId="0" xfId="0" applyFont="1" applyFill="1" applyAlignment="1">
      <alignment vertical="center"/>
    </xf>
    <xf numFmtId="176" fontId="2" fillId="0" borderId="0" xfId="0" applyNumberFormat="1" applyFont="1" applyAlignment="1">
      <alignment horizontal="distributed"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178" fontId="2" fillId="0" borderId="0" xfId="0" applyNumberFormat="1" applyFont="1" applyAlignment="1">
      <alignment horizontal="center" vertical="center"/>
    </xf>
    <xf numFmtId="178" fontId="0" fillId="0" borderId="0" xfId="0" applyNumberFormat="1" applyAlignment="1">
      <alignment horizontal="center" vertical="center"/>
    </xf>
    <xf numFmtId="0" fontId="14" fillId="0" borderId="0" xfId="0" applyFont="1" applyAlignment="1">
      <alignment horizontal="left" vertical="center" shrinkToFit="1"/>
    </xf>
    <xf numFmtId="0" fontId="2"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34" xfId="0" applyBorder="1" applyAlignment="1">
      <alignment horizontal="center" vertical="center"/>
    </xf>
    <xf numFmtId="0" fontId="5"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6" xfId="0" applyFont="1" applyBorder="1" applyAlignment="1">
      <alignment vertical="center"/>
    </xf>
    <xf numFmtId="0" fontId="0" fillId="0" borderId="28" xfId="0" applyBorder="1" applyAlignment="1">
      <alignment vertical="center"/>
    </xf>
    <xf numFmtId="0" fontId="5" fillId="0" borderId="16" xfId="0" applyFont="1" applyBorder="1" applyAlignment="1">
      <alignment vertical="top" wrapText="1"/>
    </xf>
    <xf numFmtId="0" fontId="0" fillId="0" borderId="28" xfId="0" applyBorder="1" applyAlignment="1">
      <alignmen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18"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 xfId="0" applyFont="1" applyFill="1" applyBorder="1" applyAlignment="1">
      <alignment horizontal="center" vertical="center"/>
    </xf>
  </cellXfs>
  <cellStyles count="3">
    <cellStyle name="パーセント 2" xfId="1" xr:uid="{00000000-0005-0000-0000-000000000000}"/>
    <cellStyle name="桁区切り 2" xfId="2" xr:uid="{00000000-0005-0000-0000-000001000000}"/>
    <cellStyle name="標準" xfId="0" builtinId="0"/>
  </cellStyles>
  <dxfs count="92">
    <dxf>
      <fill>
        <patternFill>
          <bgColor rgb="FFECFFD9"/>
        </patternFill>
      </fill>
    </dxf>
    <dxf>
      <fill>
        <patternFill>
          <bgColor theme="8" tint="0.79998168889431442"/>
        </patternFill>
      </fill>
    </dxf>
    <dxf>
      <fill>
        <patternFill>
          <bgColor rgb="FFECFFD9"/>
        </patternFill>
      </fill>
    </dxf>
    <dxf>
      <fill>
        <patternFill>
          <bgColor theme="8" tint="0.79998168889431442"/>
        </patternFill>
      </fill>
    </dxf>
    <dxf>
      <fill>
        <patternFill patternType="solid">
          <fgColor indexed="64"/>
          <bgColor rgb="FFFFFF00"/>
        </patternFill>
      </fill>
      <alignment horizontal="general" vertical="center" textRotation="0" wrapText="0" indent="0" justifyLastLine="0" shrinkToFit="1" readingOrder="0"/>
      <border diagonalUp="0" diagonalDown="1" outline="0">
        <left style="thin">
          <color indexed="64"/>
        </left>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thin">
          <color indexed="64"/>
        </top>
        <bottom style="thin">
          <color indexed="64"/>
        </bottom>
      </border>
    </dxf>
    <dxf>
      <fill>
        <patternFill patternType="solid">
          <fgColor indexed="64"/>
          <bgColor rgb="FFFFFF00"/>
        </patternFill>
      </fill>
      <alignment horizontal="right" vertical="center" textRotation="0" wrapText="1" indent="0" justifyLastLine="0" shrinkToFit="0" readingOrder="0"/>
      <border diagonalUp="0" diagonalDown="1" outline="0">
        <left style="thin">
          <color indexed="64"/>
        </left>
        <right style="thin">
          <color indexed="64"/>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rgb="FFFFFF00"/>
        </patternFill>
      </fill>
      <alignment horizontal="right" vertical="center" textRotation="0" wrapText="0" indent="0" justifyLastLine="0" shrinkToFit="0" readingOrder="0"/>
      <border diagonalUp="0" diagonalDown="1" outline="0">
        <left style="thin">
          <color indexed="64"/>
        </left>
        <right style="thin">
          <color indexed="64"/>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80" formatCode="#,##0_);[Red]\(#,##0\)"/>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80" formatCode="#,##0_);[Red]\(#,##0\)"/>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1" readingOrder="0"/>
      <border diagonalUp="0" diagonalDown="0" outline="0">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dxf>
    <dxf>
      <border outline="0">
        <top style="thin">
          <color indexed="64"/>
        </top>
      </border>
    </dxf>
    <dxf>
      <fill>
        <patternFill>
          <fgColor indexed="64"/>
          <bgColor rgb="FFFFFF00"/>
        </patternFill>
      </fill>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none"/>
      </font>
    </dxf>
    <dxf>
      <border outline="0">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79" formatCode="#,##0_ ;[Red]\-#,##0\ "/>
      <fill>
        <patternFill patternType="solid">
          <fgColor indexed="64"/>
          <bgColor rgb="FFFFFF00"/>
        </patternFill>
      </fill>
      <alignment horizontal="right" vertical="center" textRotation="0" wrapText="0" indent="0" justifyLastLine="0" shrinkToFit="1" readingOrder="0"/>
      <border diagonalUp="0" diagonalDown="0" outline="0">
        <left style="thin">
          <color indexed="64"/>
        </left>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dxf>
    <dxf>
      <numFmt numFmtId="179" formatCode="#,##0_ ;[Red]\-#,##0\ "/>
      <fill>
        <patternFill patternType="solid">
          <fgColor indexed="64"/>
          <bgColor rgb="FFFFFF00"/>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border>
    </dxf>
    <dxf>
      <font>
        <b val="0"/>
        <i val="0"/>
        <strike val="0"/>
        <condense val="0"/>
        <extend val="0"/>
        <outline val="0"/>
        <shadow val="0"/>
        <u val="none"/>
        <vertAlign val="baseline"/>
        <sz val="10"/>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dxf>
    <dxf>
      <border outline="0">
        <top style="thin">
          <color indexed="64"/>
        </top>
      </border>
    </dxf>
    <dxf>
      <fill>
        <patternFill>
          <fgColor indexed="64"/>
          <bgColor rgb="FFFFFF00"/>
        </patternFill>
      </fill>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bottom style="medium">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E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general" vertical="center" textRotation="0" wrapText="0" indent="0" justifyLastLine="0" shrinkToFit="1" readingOrder="0"/>
      <border diagonalUp="0" diagonalDown="1" outline="0">
        <left style="thin">
          <color indexed="64"/>
        </left>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right" vertical="center" textRotation="0" wrapText="1" indent="0" justifyLastLine="0" shrinkToFit="0" readingOrder="0"/>
      <border diagonalUp="0" diagonalDown="1" outline="0">
        <left style="thin">
          <color indexed="64"/>
        </left>
        <right style="thin">
          <color indexed="64"/>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0" readingOrder="0"/>
      <border diagonalUp="0" diagonalDown="1" outline="0">
        <left style="thin">
          <color indexed="64"/>
        </left>
        <right style="thin">
          <color indexed="64"/>
        </right>
        <top style="thin">
          <color indexed="64"/>
        </top>
        <bottom style="thin">
          <color indexed="64"/>
        </bottom>
        <diagonal style="thin">
          <color indexed="64"/>
        </diagonal>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numFmt numFmtId="180" formatCode="#,##0_);[Red]\(#,##0\)"/>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numFmt numFmtId="180" formatCode="#,##0_);[Red]\(#,##0\)"/>
      <fill>
        <patternFill patternType="solid">
          <fgColor indexed="64"/>
          <bgColor rgb="FFFFFF0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numFmt numFmtId="180" formatCode="#,##0_);[Red]\(#,##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ＭＳ Ｐゴシック"/>
        <family val="3"/>
        <charset val="128"/>
        <scheme val="none"/>
      </font>
      <fill>
        <patternFill>
          <fgColor rgb="FF000000"/>
          <bgColor rgb="FFFFFF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ＭＳ Ｐゴシック"/>
        <family val="3"/>
        <charset val="128"/>
        <scheme val="none"/>
      </font>
    </dxf>
    <dxf>
      <border outline="0">
        <bottom style="thin">
          <color rgb="FF000000"/>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family val="3"/>
        <charset val="128"/>
        <scheme val="none"/>
      </font>
      <numFmt numFmtId="179" formatCode="#,##0_ ;[Red]\-#,##0\ "/>
      <fill>
        <patternFill patternType="solid">
          <fgColor indexed="64"/>
          <bgColor rgb="FFFFFF00"/>
        </patternFill>
      </fill>
      <alignment horizontal="right" vertical="center" textRotation="0" wrapText="0" indent="0" justifyLastLine="0" shrinkToFit="1" readingOrder="0"/>
      <border diagonalUp="0" diagonalDown="0" outline="0">
        <left style="thin">
          <color indexed="64"/>
        </left>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dxf>
    <dxf>
      <font>
        <b val="0"/>
        <i val="0"/>
        <strike val="0"/>
        <condense val="0"/>
        <extend val="0"/>
        <outline val="0"/>
        <shadow val="0"/>
        <u val="none"/>
        <vertAlign val="baseline"/>
        <sz val="11"/>
        <color auto="1"/>
        <name val="ＭＳ Ｐゴシック"/>
        <family val="3"/>
        <charset val="128"/>
        <scheme val="none"/>
      </font>
      <numFmt numFmtId="179" formatCode="#,##0_ ;[Red]\-#,##0\ "/>
      <fill>
        <patternFill patternType="solid">
          <fgColor indexed="64"/>
          <bgColor rgb="FFFFFF00"/>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ＭＳ Ｐゴシック"/>
        <family val="3"/>
        <charset val="128"/>
        <scheme val="none"/>
      </font>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ＭＳ Ｐゴシック"/>
        <family val="3"/>
        <charset val="128"/>
        <scheme val="none"/>
      </font>
      <fill>
        <patternFill patternType="solid">
          <fgColor indexed="64"/>
          <bgColor rgb="FFFFFF00"/>
        </patternFill>
      </fill>
      <alignment horizontal="right"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strike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00"/>
        </patternFill>
      </fill>
      <alignment horizontal="center" vertical="center" textRotation="0" wrapText="0" indent="0" justifyLastLine="0" shrinkToFit="1" readingOrder="0"/>
      <border diagonalUp="0" diagonalDown="0" outline="0">
        <left/>
        <right/>
        <top style="thin">
          <color indexed="64"/>
        </top>
        <bottom/>
      </border>
    </dxf>
    <dxf>
      <font>
        <b val="0"/>
        <i val="0"/>
        <strike val="0"/>
        <condense val="0"/>
        <extend val="0"/>
        <outline val="0"/>
        <shadow val="0"/>
        <u val="none"/>
        <vertAlign val="baseline"/>
        <sz val="10"/>
        <color auto="1"/>
        <name val="ＭＳ Ｐゴシック"/>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ＭＳ Ｐゴシック"/>
        <family val="3"/>
        <charset val="128"/>
        <scheme val="none"/>
      </font>
      <fill>
        <patternFill>
          <fgColor rgb="FF000000"/>
          <bgColor rgb="FFFFFF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ＭＳ Ｐゴシック"/>
        <family val="3"/>
        <charset val="128"/>
        <scheme val="none"/>
      </font>
      <fill>
        <patternFill patternType="none">
          <fgColor rgb="FF000000"/>
          <bgColor auto="1"/>
        </patternFill>
      </fill>
    </dxf>
    <dxf>
      <border outline="0">
        <bottom style="thin">
          <color rgb="FF000000"/>
        </bottom>
      </border>
    </dxf>
    <dxf>
      <font>
        <b val="0"/>
        <i val="0"/>
        <strike val="0"/>
        <condense val="0"/>
        <extend val="0"/>
        <outline val="0"/>
        <shadow val="0"/>
        <u val="none"/>
        <vertAlign val="baseline"/>
        <sz val="10"/>
        <color auto="1"/>
        <name val="ＭＳ Ｐゴシック"/>
        <family val="3"/>
        <charset val="128"/>
        <scheme val="none"/>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99"/>
      <color rgb="FF0000FF"/>
      <color rgb="FFFFFFE1"/>
      <color rgb="FFFFFF66"/>
      <color rgb="FFEC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22</xdr:col>
      <xdr:colOff>371475</xdr:colOff>
      <xdr:row>41</xdr:row>
      <xdr:rowOff>9525</xdr:rowOff>
    </xdr:to>
    <xdr:sp macro="" textlink="">
      <xdr:nvSpPr>
        <xdr:cNvPr id="3074" name="AutoShape 2">
          <a:extLst>
            <a:ext uri="{FF2B5EF4-FFF2-40B4-BE49-F238E27FC236}">
              <a16:creationId xmlns:a16="http://schemas.microsoft.com/office/drawing/2014/main" id="{735240DE-7DB5-3405-1154-01D8E09664E1}"/>
            </a:ext>
          </a:extLst>
        </xdr:cNvPr>
        <xdr:cNvSpPr>
          <a:spLocks noChangeAspect="1" noChangeArrowheads="1"/>
        </xdr:cNvSpPr>
      </xdr:nvSpPr>
      <xdr:spPr bwMode="auto">
        <a:xfrm>
          <a:off x="6826250" y="0"/>
          <a:ext cx="6032500" cy="9163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139390</xdr:colOff>
      <xdr:row>0</xdr:row>
      <xdr:rowOff>46464</xdr:rowOff>
    </xdr:from>
    <xdr:ext cx="1957335" cy="322577"/>
    <xdr:sp macro="" textlink="">
      <xdr:nvSpPr>
        <xdr:cNvPr id="2" name="テキスト ボックス 1">
          <a:extLst>
            <a:ext uri="{FF2B5EF4-FFF2-40B4-BE49-F238E27FC236}">
              <a16:creationId xmlns:a16="http://schemas.microsoft.com/office/drawing/2014/main" id="{CC17FEF9-2850-4D93-B623-5098E00810DB}"/>
            </a:ext>
          </a:extLst>
        </xdr:cNvPr>
        <xdr:cNvSpPr txBox="1"/>
      </xdr:nvSpPr>
      <xdr:spPr>
        <a:xfrm>
          <a:off x="7201829" y="46464"/>
          <a:ext cx="1957335" cy="322577"/>
        </a:xfrm>
        <a:prstGeom prst="wedgeRoundRectCallout">
          <a:avLst>
            <a:gd name="adj1" fmla="val -64436"/>
            <a:gd name="adj2" fmla="val -27352"/>
            <a:gd name="adj3" fmla="val 16667"/>
          </a:avLst>
        </a:prstGeom>
        <a:solidFill>
          <a:srgbClr val="0000FF"/>
        </a:solidFill>
      </xdr:spPr>
      <xdr:style>
        <a:lnRef idx="0">
          <a:scrgbClr r="0" g="0" b="0"/>
        </a:lnRef>
        <a:fillRef idx="0">
          <a:scrgbClr r="0" g="0" b="0"/>
        </a:fillRef>
        <a:effectRef idx="0">
          <a:scrgbClr r="0" g="0" b="0"/>
        </a:effectRef>
        <a:fontRef idx="minor">
          <a:schemeClr val="tx1"/>
        </a:fontRef>
      </xdr:style>
      <xdr:txBody>
        <a:bodyPr vertOverflow="clip" horzOverflow="clip" wrap="square" lIns="28800" tIns="28800" rIns="28800" bIns="28800" rtlCol="0" anchor="t">
          <a:sp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対象区分ごとに作成</a:t>
          </a:r>
        </a:p>
      </xdr:txBody>
    </xdr:sp>
    <xdr:clientData/>
  </xdr:oneCellAnchor>
  <xdr:oneCellAnchor>
    <xdr:from>
      <xdr:col>2</xdr:col>
      <xdr:colOff>98814</xdr:colOff>
      <xdr:row>22</xdr:row>
      <xdr:rowOff>83213</xdr:rowOff>
    </xdr:from>
    <xdr:ext cx="1266510" cy="839030"/>
    <xdr:sp macro="" textlink="">
      <xdr:nvSpPr>
        <xdr:cNvPr id="3" name="テキスト ボックス 2">
          <a:extLst>
            <a:ext uri="{FF2B5EF4-FFF2-40B4-BE49-F238E27FC236}">
              <a16:creationId xmlns:a16="http://schemas.microsoft.com/office/drawing/2014/main" id="{58EA16AC-4360-4FF9-B714-B931BDD4BFBE}"/>
            </a:ext>
          </a:extLst>
        </xdr:cNvPr>
        <xdr:cNvSpPr txBox="1"/>
      </xdr:nvSpPr>
      <xdr:spPr>
        <a:xfrm>
          <a:off x="1064362" y="5732973"/>
          <a:ext cx="1266510" cy="839030"/>
        </a:xfrm>
        <a:prstGeom prst="wedgeRoundRectCallout">
          <a:avLst>
            <a:gd name="adj1" fmla="val -31404"/>
            <a:gd name="adj2" fmla="val -63752"/>
            <a:gd name="adj3" fmla="val 16667"/>
          </a:avLst>
        </a:prstGeom>
        <a:solidFill>
          <a:srgbClr val="0000FF"/>
        </a:solidFill>
      </xdr:spPr>
      <xdr:style>
        <a:lnRef idx="0">
          <a:scrgbClr r="0" g="0" b="0"/>
        </a:lnRef>
        <a:fillRef idx="0">
          <a:scrgbClr r="0" g="0" b="0"/>
        </a:fillRef>
        <a:effectRef idx="0">
          <a:scrgbClr r="0" g="0" b="0"/>
        </a:effectRef>
        <a:fontRef idx="minor">
          <a:schemeClr val="tx1"/>
        </a:fontRef>
      </xdr:style>
      <xdr:txBody>
        <a:bodyPr vertOverflow="clip" horzOverflow="clip" wrap="square" lIns="28800" tIns="28800" rIns="28800" bIns="28800" rtlCol="0" anchor="t">
          <a:sp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周辺離島名：</a:t>
          </a:r>
          <a:endParaRPr kumimoji="1" lang="en-US" altLang="ja-JP" sz="1400" b="1">
            <a:solidFill>
              <a:schemeClr val="bg1"/>
            </a:solidFill>
            <a:latin typeface="ＭＳ ゴシック" panose="020B0609070205080204" pitchFamily="49" charset="-128"/>
            <a:ea typeface="ＭＳ ゴシック" panose="020B0609070205080204" pitchFamily="49" charset="-128"/>
          </a:endParaRPr>
        </a:p>
        <a:p>
          <a:r>
            <a:rPr kumimoji="1" lang="ja-JP" altLang="en-US" sz="1400" b="1">
              <a:solidFill>
                <a:schemeClr val="bg1"/>
              </a:solidFill>
              <a:latin typeface="ＭＳ ゴシック" panose="020B0609070205080204" pitchFamily="49" charset="-128"/>
              <a:ea typeface="ＭＳ ゴシック" panose="020B0609070205080204" pitchFamily="49" charset="-128"/>
            </a:rPr>
            <a:t>該当する</a:t>
          </a:r>
          <a:endParaRPr kumimoji="1" lang="en-US" altLang="ja-JP" sz="1400" b="1">
            <a:solidFill>
              <a:schemeClr val="bg1"/>
            </a:solidFill>
            <a:latin typeface="ＭＳ ゴシック" panose="020B0609070205080204" pitchFamily="49" charset="-128"/>
            <a:ea typeface="ＭＳ ゴシック" panose="020B0609070205080204" pitchFamily="49" charset="-128"/>
          </a:endParaRPr>
        </a:p>
        <a:p>
          <a:r>
            <a:rPr kumimoji="1" lang="ja-JP" altLang="en-US" sz="1400" b="1">
              <a:solidFill>
                <a:schemeClr val="bg1"/>
              </a:solidFill>
              <a:latin typeface="ＭＳ ゴシック" panose="020B0609070205080204" pitchFamily="49" charset="-128"/>
              <a:ea typeface="ＭＳ ゴシック" panose="020B0609070205080204" pitchFamily="49" charset="-128"/>
            </a:rPr>
            <a:t>場合のみ入力</a:t>
          </a:r>
        </a:p>
      </xdr:txBody>
    </xdr:sp>
    <xdr:clientData/>
  </xdr:oneCellAnchor>
  <xdr:oneCellAnchor>
    <xdr:from>
      <xdr:col>14</xdr:col>
      <xdr:colOff>302013</xdr:colOff>
      <xdr:row>17</xdr:row>
      <xdr:rowOff>92927</xdr:rowOff>
    </xdr:from>
    <xdr:ext cx="2569499" cy="783696"/>
    <xdr:sp macro="" textlink="">
      <xdr:nvSpPr>
        <xdr:cNvPr id="4" name="テキスト ボックス 3">
          <a:extLst>
            <a:ext uri="{FF2B5EF4-FFF2-40B4-BE49-F238E27FC236}">
              <a16:creationId xmlns:a16="http://schemas.microsoft.com/office/drawing/2014/main" id="{50CA86A0-DC34-4439-AFFB-A463D3A4C29A}"/>
            </a:ext>
          </a:extLst>
        </xdr:cNvPr>
        <xdr:cNvSpPr txBox="1"/>
      </xdr:nvSpPr>
      <xdr:spPr>
        <a:xfrm>
          <a:off x="11964330" y="4216555"/>
          <a:ext cx="2569499" cy="783696"/>
        </a:xfrm>
        <a:prstGeom prst="wedgeRoundRectCallout">
          <a:avLst>
            <a:gd name="adj1" fmla="val 35419"/>
            <a:gd name="adj2" fmla="val -108844"/>
            <a:gd name="adj3" fmla="val 16667"/>
          </a:avLst>
        </a:prstGeom>
        <a:solidFill>
          <a:srgbClr val="0000FF"/>
        </a:solidFill>
      </xdr:spPr>
      <xdr:style>
        <a:lnRef idx="0">
          <a:scrgbClr r="0" g="0" b="0"/>
        </a:lnRef>
        <a:fillRef idx="0">
          <a:scrgbClr r="0" g="0" b="0"/>
        </a:fillRef>
        <a:effectRef idx="0">
          <a:scrgbClr r="0" g="0" b="0"/>
        </a:effectRef>
        <a:fontRef idx="minor">
          <a:schemeClr val="tx1"/>
        </a:fontRef>
      </xdr:style>
      <xdr:txBody>
        <a:bodyPr vertOverflow="clip" horzOverflow="clip" wrap="square" lIns="28800" tIns="28800" rIns="28800" bIns="28800" rtlCol="0" anchor="t">
          <a:spAutoFit/>
        </a:bodyPr>
        <a:lstStyle/>
        <a:p>
          <a:r>
            <a:rPr kumimoji="1" lang="ja-JP" altLang="en-US" sz="1300" b="1">
              <a:solidFill>
                <a:schemeClr val="bg1"/>
              </a:solidFill>
              <a:latin typeface="ＭＳ ゴシック" panose="020B0609070205080204" pitchFamily="49" charset="-128"/>
              <a:ea typeface="ＭＳ ゴシック" panose="020B0609070205080204" pitchFamily="49" charset="-128"/>
            </a:rPr>
            <a:t>補助単価：</a:t>
          </a:r>
          <a:endParaRPr kumimoji="1" lang="en-US" altLang="ja-JP" sz="1300" b="1">
            <a:solidFill>
              <a:schemeClr val="bg1"/>
            </a:solidFill>
            <a:latin typeface="ＭＳ ゴシック" panose="020B0609070205080204" pitchFamily="49" charset="-128"/>
            <a:ea typeface="ＭＳ ゴシック" panose="020B0609070205080204" pitchFamily="49" charset="-128"/>
          </a:endParaRPr>
        </a:p>
        <a:p>
          <a:r>
            <a:rPr kumimoji="1" lang="ja-JP" altLang="en-US" sz="1300" b="1">
              <a:solidFill>
                <a:schemeClr val="bg1"/>
              </a:solidFill>
              <a:latin typeface="ＭＳ ゴシック" panose="020B0609070205080204" pitchFamily="49" charset="-128"/>
              <a:ea typeface="ＭＳ ゴシック" panose="020B0609070205080204" pitchFamily="49" charset="-128"/>
            </a:rPr>
            <a:t>「実単価」と「基準額」のうち</a:t>
          </a:r>
          <a:endParaRPr kumimoji="1" lang="en-US" altLang="ja-JP" sz="1300" b="1">
            <a:solidFill>
              <a:schemeClr val="bg1"/>
            </a:solidFill>
            <a:latin typeface="ＭＳ ゴシック" panose="020B0609070205080204" pitchFamily="49" charset="-128"/>
            <a:ea typeface="ＭＳ ゴシック" panose="020B0609070205080204" pitchFamily="49" charset="-128"/>
          </a:endParaRPr>
        </a:p>
        <a:p>
          <a:r>
            <a:rPr kumimoji="1" lang="ja-JP" altLang="en-US" sz="1300" b="1">
              <a:solidFill>
                <a:schemeClr val="bg1"/>
              </a:solidFill>
              <a:latin typeface="ＭＳ ゴシック" panose="020B0609070205080204" pitchFamily="49" charset="-128"/>
              <a:ea typeface="ＭＳ ゴシック" panose="020B0609070205080204" pitchFamily="49" charset="-128"/>
            </a:rPr>
            <a:t>金額が低い方が選定されます</a:t>
          </a:r>
        </a:p>
      </xdr:txBody>
    </xdr:sp>
    <xdr:clientData/>
  </xdr:oneCellAnchor>
  <xdr:twoCellAnchor>
    <xdr:from>
      <xdr:col>1</xdr:col>
      <xdr:colOff>11616</xdr:colOff>
      <xdr:row>2</xdr:row>
      <xdr:rowOff>243933</xdr:rowOff>
    </xdr:from>
    <xdr:to>
      <xdr:col>8</xdr:col>
      <xdr:colOff>21167</xdr:colOff>
      <xdr:row>26</xdr:row>
      <xdr:rowOff>10583</xdr:rowOff>
    </xdr:to>
    <xdr:sp macro="" textlink="">
      <xdr:nvSpPr>
        <xdr:cNvPr id="6" name="正方形/長方形 5">
          <a:extLst>
            <a:ext uri="{FF2B5EF4-FFF2-40B4-BE49-F238E27FC236}">
              <a16:creationId xmlns:a16="http://schemas.microsoft.com/office/drawing/2014/main" id="{991D27B7-C8CA-A5C2-F29B-A195EDBD74A1}"/>
            </a:ext>
          </a:extLst>
        </xdr:cNvPr>
        <xdr:cNvSpPr/>
      </xdr:nvSpPr>
      <xdr:spPr>
        <a:xfrm>
          <a:off x="180949" y="624933"/>
          <a:ext cx="6645301" cy="5693317"/>
        </a:xfrm>
        <a:prstGeom prst="rect">
          <a:avLst/>
        </a:prstGeom>
        <a:noFill/>
        <a:ln w="381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９月</a:t>
          </a:r>
          <a:endParaRPr kumimoji="1" lang="en-US" altLang="ja-JP" sz="1100"/>
        </a:p>
        <a:p>
          <a:pPr algn="l"/>
          <a:endParaRPr kumimoji="1" lang="ja-JP" altLang="en-US" sz="1100"/>
        </a:p>
      </xdr:txBody>
    </xdr:sp>
    <xdr:clientData/>
  </xdr:twoCellAnchor>
  <xdr:twoCellAnchor>
    <xdr:from>
      <xdr:col>9</xdr:col>
      <xdr:colOff>3354</xdr:colOff>
      <xdr:row>3</xdr:row>
      <xdr:rowOff>13422</xdr:rowOff>
    </xdr:from>
    <xdr:to>
      <xdr:col>13</xdr:col>
      <xdr:colOff>21166</xdr:colOff>
      <xdr:row>16</xdr:row>
      <xdr:rowOff>10583</xdr:rowOff>
    </xdr:to>
    <xdr:sp macro="" textlink="">
      <xdr:nvSpPr>
        <xdr:cNvPr id="7" name="正方形/長方形 6">
          <a:extLst>
            <a:ext uri="{FF2B5EF4-FFF2-40B4-BE49-F238E27FC236}">
              <a16:creationId xmlns:a16="http://schemas.microsoft.com/office/drawing/2014/main" id="{748FAE65-9FCA-4E7E-8876-504CCF08BA07}"/>
            </a:ext>
          </a:extLst>
        </xdr:cNvPr>
        <xdr:cNvSpPr/>
      </xdr:nvSpPr>
      <xdr:spPr>
        <a:xfrm>
          <a:off x="7104771" y="648422"/>
          <a:ext cx="3732562" cy="3235661"/>
        </a:xfrm>
        <a:prstGeom prst="rect">
          <a:avLst/>
        </a:prstGeom>
        <a:noFill/>
        <a:ln w="381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63501</xdr:colOff>
      <xdr:row>15</xdr:row>
      <xdr:rowOff>161582</xdr:rowOff>
    </xdr:from>
    <xdr:to>
      <xdr:col>12</xdr:col>
      <xdr:colOff>349250</xdr:colOff>
      <xdr:row>24</xdr:row>
      <xdr:rowOff>222249</xdr:rowOff>
    </xdr:to>
    <xdr:grpSp>
      <xdr:nvGrpSpPr>
        <xdr:cNvPr id="8" name="グループ化 7">
          <a:extLst>
            <a:ext uri="{FF2B5EF4-FFF2-40B4-BE49-F238E27FC236}">
              <a16:creationId xmlns:a16="http://schemas.microsoft.com/office/drawing/2014/main" id="{8DB697BB-6A86-4838-8959-C202521E4F1B}"/>
            </a:ext>
          </a:extLst>
        </xdr:cNvPr>
        <xdr:cNvGrpSpPr/>
      </xdr:nvGrpSpPr>
      <xdr:grpSpPr>
        <a:xfrm>
          <a:off x="6564553" y="3987805"/>
          <a:ext cx="2869242" cy="2402947"/>
          <a:chOff x="5119096" y="6872252"/>
          <a:chExt cx="3090778" cy="1687573"/>
        </a:xfrm>
      </xdr:grpSpPr>
      <xdr:sp macro="" textlink="">
        <xdr:nvSpPr>
          <xdr:cNvPr id="9" name="二等辺三角形 8">
            <a:extLst>
              <a:ext uri="{FF2B5EF4-FFF2-40B4-BE49-F238E27FC236}">
                <a16:creationId xmlns:a16="http://schemas.microsoft.com/office/drawing/2014/main" id="{5ED95C2A-120D-327B-23BA-DBAB268B356E}"/>
              </a:ext>
            </a:extLst>
          </xdr:cNvPr>
          <xdr:cNvSpPr/>
        </xdr:nvSpPr>
        <xdr:spPr>
          <a:xfrm rot="1069631">
            <a:off x="7060301" y="6872252"/>
            <a:ext cx="605467" cy="929006"/>
          </a:xfrm>
          <a:custGeom>
            <a:avLst/>
            <a:gdLst>
              <a:gd name="connsiteX0" fmla="*/ 0 w 555625"/>
              <a:gd name="connsiteY0" fmla="*/ 932656 h 932656"/>
              <a:gd name="connsiteX1" fmla="*/ 277813 w 555625"/>
              <a:gd name="connsiteY1" fmla="*/ 0 h 932656"/>
              <a:gd name="connsiteX2" fmla="*/ 555625 w 555625"/>
              <a:gd name="connsiteY2" fmla="*/ 932656 h 932656"/>
              <a:gd name="connsiteX3" fmla="*/ 0 w 555625"/>
              <a:gd name="connsiteY3" fmla="*/ 932656 h 932656"/>
              <a:gd name="connsiteX0" fmla="*/ 0 w 277813"/>
              <a:gd name="connsiteY0" fmla="*/ 932656 h 932656"/>
              <a:gd name="connsiteX1" fmla="*/ 277813 w 277813"/>
              <a:gd name="connsiteY1" fmla="*/ 0 h 932656"/>
              <a:gd name="connsiteX2" fmla="*/ 262447 w 277813"/>
              <a:gd name="connsiteY2" fmla="*/ 751908 h 932656"/>
              <a:gd name="connsiteX3" fmla="*/ 0 w 277813"/>
              <a:gd name="connsiteY3" fmla="*/ 932656 h 932656"/>
            </a:gdLst>
            <a:ahLst/>
            <a:cxnLst>
              <a:cxn ang="0">
                <a:pos x="connsiteX0" y="connsiteY0"/>
              </a:cxn>
              <a:cxn ang="0">
                <a:pos x="connsiteX1" y="connsiteY1"/>
              </a:cxn>
              <a:cxn ang="0">
                <a:pos x="connsiteX2" y="connsiteY2"/>
              </a:cxn>
              <a:cxn ang="0">
                <a:pos x="connsiteX3" y="connsiteY3"/>
              </a:cxn>
            </a:cxnLst>
            <a:rect l="l" t="t" r="r" b="b"/>
            <a:pathLst>
              <a:path w="277813" h="932656">
                <a:moveTo>
                  <a:pt x="0" y="932656"/>
                </a:moveTo>
                <a:lnTo>
                  <a:pt x="277813" y="0"/>
                </a:lnTo>
                <a:lnTo>
                  <a:pt x="262447" y="751908"/>
                </a:lnTo>
                <a:lnTo>
                  <a:pt x="0" y="932656"/>
                </a:lnTo>
                <a:close/>
              </a:path>
            </a:pathLst>
          </a:custGeom>
          <a:solidFill>
            <a:srgbClr val="000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474A7E92-4840-2ECA-D835-BE7B937FE694}"/>
              </a:ext>
            </a:extLst>
          </xdr:cNvPr>
          <xdr:cNvSpPr txBox="1"/>
        </xdr:nvSpPr>
        <xdr:spPr>
          <a:xfrm>
            <a:off x="5119096" y="7433358"/>
            <a:ext cx="3090778" cy="1126467"/>
          </a:xfrm>
          <a:prstGeom prst="wedgeRoundRectCallout">
            <a:avLst>
              <a:gd name="adj1" fmla="val -60827"/>
              <a:gd name="adj2" fmla="val -45104"/>
              <a:gd name="adj3" fmla="val 16667"/>
            </a:avLst>
          </a:prstGeom>
          <a:solidFill>
            <a:srgbClr val="0000FF"/>
          </a:solidFill>
        </xdr:spPr>
        <xdr:style>
          <a:lnRef idx="0">
            <a:scrgbClr r="0" g="0" b="0"/>
          </a:lnRef>
          <a:fillRef idx="0">
            <a:scrgbClr r="0" g="0" b="0"/>
          </a:fillRef>
          <a:effectRef idx="0">
            <a:scrgbClr r="0" g="0" b="0"/>
          </a:effectRef>
          <a:fontRef idx="minor">
            <a:schemeClr val="tx1"/>
          </a:fontRef>
        </xdr:style>
        <xdr:txBody>
          <a:bodyPr vertOverflow="clip" horzOverflow="clip" wrap="square" lIns="28800" tIns="28800" rIns="28800" bIns="28800" rtlCol="0" anchor="t">
            <a:noAutofit/>
          </a:bodyPr>
          <a:lstStyle/>
          <a:p>
            <a:r>
              <a:rPr kumimoji="1" lang="ja-JP" altLang="en-US" sz="1600" b="1">
                <a:solidFill>
                  <a:schemeClr val="bg1"/>
                </a:solidFill>
                <a:latin typeface="ＭＳ ゴシック" panose="020B0609070205080204" pitchFamily="49" charset="-128"/>
                <a:ea typeface="ＭＳ ゴシック" panose="020B0609070205080204" pitchFamily="49" charset="-128"/>
              </a:rPr>
              <a:t>「３</a:t>
            </a: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１　各月の輸送実績」</a:t>
            </a:r>
            <a:endParaRPr kumimoji="1" lang="en-US" altLang="ja-JP" sz="1600" b="1">
              <a:solidFill>
                <a:schemeClr val="bg1"/>
              </a:solidFill>
              <a:latin typeface="ＭＳ ゴシック" panose="020B0609070205080204" pitchFamily="49" charset="-128"/>
              <a:ea typeface="ＭＳ ゴシック" panose="020B0609070205080204" pitchFamily="49" charset="-128"/>
            </a:endParaRPr>
          </a:p>
          <a:p>
            <a:r>
              <a:rPr kumimoji="1" lang="ja-JP" altLang="en-US" sz="1600" b="1">
                <a:solidFill>
                  <a:schemeClr val="bg1"/>
                </a:solidFill>
                <a:latin typeface="ＭＳ ゴシック" panose="020B0609070205080204" pitchFamily="49" charset="-128"/>
                <a:ea typeface="ＭＳ ゴシック" panose="020B0609070205080204" pitchFamily="49" charset="-128"/>
              </a:rPr>
              <a:t>「３</a:t>
            </a: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２　補助単価の算定」</a:t>
            </a:r>
            <a:endParaRPr kumimoji="1" lang="en-US" altLang="ja-JP" sz="1600" b="1">
              <a:solidFill>
                <a:schemeClr val="bg1"/>
              </a:solidFill>
              <a:latin typeface="ＭＳ ゴシック" panose="020B0609070205080204" pitchFamily="49" charset="-128"/>
              <a:ea typeface="ＭＳ ゴシック" panose="020B0609070205080204" pitchFamily="49" charset="-128"/>
            </a:endParaRPr>
          </a:p>
          <a:p>
            <a:endParaRPr kumimoji="1" lang="en-US" altLang="ja-JP" sz="1200" b="1">
              <a:solidFill>
                <a:schemeClr val="bg1"/>
              </a:solidFill>
              <a:latin typeface="ＭＳ ゴシック" panose="020B0609070205080204" pitchFamily="49" charset="-128"/>
              <a:ea typeface="ＭＳ ゴシック" panose="020B0609070205080204" pitchFamily="49" charset="-128"/>
            </a:endParaRPr>
          </a:p>
          <a:p>
            <a:r>
              <a:rPr kumimoji="1" lang="ja-JP" altLang="en-US" sz="1400" b="1">
                <a:solidFill>
                  <a:schemeClr val="bg1"/>
                </a:solidFill>
                <a:latin typeface="ＭＳ ゴシック" panose="020B0609070205080204" pitchFamily="49" charset="-128"/>
                <a:ea typeface="ＭＳ ゴシック" panose="020B0609070205080204" pitchFamily="49" charset="-128"/>
              </a:rPr>
              <a:t>基本的に色付き項目の部分を入力</a:t>
            </a:r>
            <a:endParaRPr kumimoji="1" lang="en-US" altLang="ja-JP" sz="1400" b="1">
              <a:solidFill>
                <a:schemeClr val="bg1"/>
              </a:solidFill>
              <a:latin typeface="ＭＳ ゴシック" panose="020B0609070205080204" pitchFamily="49" charset="-128"/>
              <a:ea typeface="ＭＳ ゴシック" panose="020B0609070205080204" pitchFamily="49" charset="-128"/>
            </a:endParaRPr>
          </a:p>
          <a:p>
            <a:r>
              <a:rPr kumimoji="1" lang="ja-JP" altLang="en-US" sz="1400" b="1">
                <a:solidFill>
                  <a:schemeClr val="bg1"/>
                </a:solidFill>
                <a:latin typeface="ＭＳ ゴシック" panose="020B0609070205080204" pitchFamily="49" charset="-128"/>
                <a:ea typeface="ＭＳ ゴシック" panose="020B0609070205080204" pitchFamily="49" charset="-128"/>
              </a:rPr>
              <a:t>（他は式が入っています）</a:t>
            </a:r>
            <a:endParaRPr kumimoji="1" lang="en-US" altLang="ja-JP" sz="1400" b="1">
              <a:solidFill>
                <a:schemeClr val="bg1"/>
              </a:solidFill>
              <a:latin typeface="ＭＳ ゴシック" panose="020B0609070205080204" pitchFamily="49" charset="-128"/>
              <a:ea typeface="ＭＳ ゴシック" panose="020B0609070205080204" pitchFamily="49" charset="-128"/>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D05436-7316-4599-B06B-AF52B1F51E9D}" name="テーブル14" displayName="テーブル14" ref="B4:H34" totalsRowCount="1" headerRowDxfId="91" dataDxfId="89" totalsRowDxfId="87" headerRowBorderDxfId="90" tableBorderDxfId="88" totalsRowBorderDxfId="86">
  <autoFilter ref="B4:H33" xr:uid="{3183F788-BE3E-4011-99E9-24145410507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4F8FB7D-236D-4590-9091-3F6E1E54309C}" name="発送月" dataDxfId="85" totalsRowDxfId="84"/>
    <tableColumn id="2" xr3:uid="{DBBF5DF8-AC35-4019-BA95-E0529CCBFC07}" name="※周辺離島名" dataDxfId="83" totalsRowDxfId="82"/>
    <tableColumn id="3" xr3:uid="{E359D735-6DEC-40AF-BC9A-320024F39DF5}" name="発地" dataDxfId="81" totalsRowDxfId="80"/>
    <tableColumn id="4" xr3:uid="{766A32DB-E5A8-4D64-83A8-96DF46F95089}" name="着地" dataDxfId="79" totalsRowDxfId="78"/>
    <tableColumn id="5" xr3:uid="{25BD6BF5-F4D5-474B-85CC-32AA2DA764AD}" name="輸送方法" totalsRowLabel="年間合計" dataDxfId="77" totalsRowDxfId="76"/>
    <tableColumn id="6" xr3:uid="{CC88A696-01D5-4854-8973-420A8ADAD3A7}" name="輸送重量（Kg）" totalsRowFunction="sum" dataDxfId="75" totalsRowDxfId="74"/>
    <tableColumn id="7" xr3:uid="{04CAF40E-DB3E-497A-821E-69F09D14F1E8}" name="請求額（円）" totalsRowFunction="sum" dataDxfId="73" totalsRowDxfId="7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640D7A-16AB-49B9-B0ED-0D4B790FD536}" name="テーブル25" displayName="テーブル25" ref="J4:R17" totalsRowCount="1" headerRowDxfId="71" dataDxfId="69" totalsRowDxfId="67" headerRowBorderDxfId="70" tableBorderDxfId="68" totalsRowBorderDxfId="66">
  <autoFilter ref="J4:R16" xr:uid="{D2D84F97-D013-4CAD-B489-3744ACF316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8AA5C1C-8E21-42FB-9036-8A1FBD8B064F}" name="※周辺離島名" dataDxfId="65" totalsRowDxfId="64"/>
    <tableColumn id="2" xr3:uid="{275FE69D-0688-4E39-BAA1-0DEDF34A305D}" name="発地" totalsRowLabel="合" dataDxfId="63" totalsRowDxfId="62"/>
    <tableColumn id="3" xr3:uid="{E8133E83-1C9B-4AC4-960D-21EAE8AA20C1}" name="着地" totalsRowLabel="計" dataDxfId="61" totalsRowDxfId="60"/>
    <tableColumn id="4" xr3:uid="{B904C94F-0AB6-4406-BC3C-B0E16771DC17}" name="輸送方法" dataDxfId="59" totalsRowDxfId="58"/>
    <tableColumn id="5" xr3:uid="{39D3D37F-D06A-4FF0-BD29-51AC39EA9A5D}" name="輸送重量①" totalsRowFunction="sum" dataDxfId="57" totalsRowDxfId="56">
      <calculatedColumnFormula>IF(COUNTIF(K5,"*周辺離島*"),SUMIFS(テーブル14[[#Headers],[#Data],[輸送重量（Kg）]],テーブル14[[#Headers],[#Data],[発地]],K5,テーブル14[[#Headers],[#Data],[※周辺離島名]],J5,テーブル14[[#Headers],[#Data],[着地]],L5,テーブル14[[#Headers],[#Data],[輸送方法]],M5),SUMIFS(テーブル14[[#Headers],[#Data],[輸送重量（Kg）]],テーブル14[[#Headers],[#Data],[発地]],K5,テーブル14[[#Headers],[#Data],[着地]],L5,テーブル14[[#Headers],[#Data],[輸送方法]],M5))</calculatedColumnFormula>
    </tableColumn>
    <tableColumn id="6" xr3:uid="{8E86620A-18FE-4EF4-A3A7-76DDB9F8D62D}" name="請求額②" totalsRowFunction="sum" dataDxfId="55" totalsRowDxfId="54">
      <calculatedColumnFormula>IF(COUNTIF(K5,"*周辺離島*"),SUMIFS(テーブル14[[#Headers],[#Data],[請求額（円）]],テーブル14[[#Headers],[#Data],[発地]],K5,テーブル14[[#Headers],[#Data],[※周辺離島名]],J5,テーブル14[[#Headers],[#Data],[着地]],L5,テーブル14[[#Headers],[#Data],[輸送方法]],M5),SUMIFS(テーブル14[[#Headers],[#Data],[請求額（円）]],テーブル14[[#Headers],[#Data],[発地]],K5,テーブル14[[#Headers],[#Data],[着地]],L5,テーブル14[[#Headers],[#Data],[輸送方法]],M5))</calculatedColumnFormula>
    </tableColumn>
    <tableColumn id="7" xr3:uid="{EC525CE7-FFDF-483B-9642-DAE289B10EB5}" name="実単価_x000a_②／①" dataDxfId="53" totalsRowDxfId="52">
      <calculatedColumnFormula>IFERROR(ROUNDDOWN(O5/N5,0),"")</calculatedColumnFormula>
    </tableColumn>
    <tableColumn id="8" xr3:uid="{9854AEE4-441F-4D3E-96D3-D00245F839DF}" name="基準額" dataDxfId="51" totalsRowDxfId="50">
      <calculatedColumnFormula>IFERROR(IF(K5="沖縄本島",VLOOKUP(K5&amp;L5&amp;M5&amp;$G$1,編集禁止!$B$4:$G$48,6,0),VLOOKUP(K5&amp;L5&amp;M5,編集禁止!$B$4:$G$48,6,0)),"")</calculatedColumnFormula>
    </tableColumn>
    <tableColumn id="9" xr3:uid="{DA34D473-AF0C-426B-91F1-B67E39963A43}" name="補助単価" dataDxfId="49" totalsRowDxfId="48">
      <calculatedColumnFormula>MIN(P5:Q5)</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83F788-BE3E-4011-99E9-241454105072}" name="テーブル1" displayName="テーブル1" ref="B4:H27" totalsRowCount="1" headerRowDxfId="47" dataDxfId="45" totalsRowDxfId="43" headerRowBorderDxfId="46" tableBorderDxfId="44" totalsRowBorderDxfId="42">
  <autoFilter ref="B4:H26" xr:uid="{3183F788-BE3E-4011-99E9-24145410507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A70A68C-AC39-4464-9A3D-DC29D008447C}" name="発送月" dataDxfId="41" totalsRowDxfId="40"/>
    <tableColumn id="2" xr3:uid="{670FF548-3D10-4B03-93AC-24F83ADCAAB8}" name="※周辺離島名" dataDxfId="39" totalsRowDxfId="38"/>
    <tableColumn id="3" xr3:uid="{D3A20B78-A0C0-41E5-8F60-7BBDE3921F32}" name="発地" dataDxfId="37" totalsRowDxfId="36"/>
    <tableColumn id="4" xr3:uid="{966AC9FF-254E-4C48-9392-05E41E4C953F}" name="着地" dataDxfId="35" totalsRowDxfId="34"/>
    <tableColumn id="5" xr3:uid="{F8DE905F-FEC3-4BB2-8475-C6578CAD2674}" name="輸送方法" totalsRowLabel="年間合計" dataDxfId="33" totalsRowDxfId="32"/>
    <tableColumn id="6" xr3:uid="{CE3A1F7D-9920-4A33-A892-1A5B8B7178F0}" name="輸送重量（Kg）" totalsRowFunction="sum" dataDxfId="31" totalsRowDxfId="30"/>
    <tableColumn id="7" xr3:uid="{C01B4107-6400-463C-B36B-E10561AA187E}" name="請求額（円）" totalsRowFunction="sum" dataDxfId="29" totalsRowDxfId="2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D84F97-D013-4CAD-B489-3744ACF31635}" name="テーブル2" displayName="テーブル2" ref="J4:R17" totalsRowCount="1" headerRowDxfId="27" dataDxfId="25" totalsRowDxfId="23" headerRowBorderDxfId="26" tableBorderDxfId="24" totalsRowBorderDxfId="22">
  <autoFilter ref="J4:R16" xr:uid="{D2D84F97-D013-4CAD-B489-3744ACF316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08B63A4-6F82-45C7-9CFA-FB27B3B1E687}" name="※周辺離島名" dataDxfId="21" totalsRowDxfId="20"/>
    <tableColumn id="2" xr3:uid="{1F64DC58-3B85-4A19-99CD-A8A84DDC14D4}" name="発地" totalsRowLabel="合" dataDxfId="19" totalsRowDxfId="18"/>
    <tableColumn id="3" xr3:uid="{3C78155F-E9E8-47D3-980A-304A316EE57F}" name="着地" totalsRowLabel="計" dataDxfId="17" totalsRowDxfId="16"/>
    <tableColumn id="4" xr3:uid="{657BB7F8-3C28-4B42-AB33-33E80F044EE6}" name="輸送方法" dataDxfId="15" totalsRowDxfId="14"/>
    <tableColumn id="5" xr3:uid="{08B69691-27D9-4C13-997F-B45FF3D50E65}" name="輸送重量①" totalsRowFunction="sum" dataDxfId="13" totalsRowDxfId="12">
      <calculatedColumnFormula>IF(COUNTIF(K5,"*周辺離島*"),SUMIFS(テーブル1[[#Headers],[#Data],[輸送重量（Kg）]],テーブル1[[#Headers],[#Data],[発地]],K5,テーブル1[[#Headers],[#Data],[※周辺離島名]],J5,テーブル1[[#Headers],[#Data],[着地]],L5,テーブル1[[#Headers],[#Data],[輸送方法]],M5),SUMIFS(テーブル1[[#Headers],[#Data],[輸送重量（Kg）]],テーブル1[[#Headers],[#Data],[発地]],K5,テーブル1[[#Headers],[#Data],[着地]],L5,テーブル1[[#Headers],[#Data],[輸送方法]],M5))</calculatedColumnFormula>
    </tableColumn>
    <tableColumn id="6" xr3:uid="{03A2988A-08D4-4E71-90DC-ED9608AC3AC3}" name="請求額②" totalsRowFunction="sum" dataDxfId="11" totalsRowDxfId="10">
      <calculatedColumnFormula>IF(COUNTIF(K5,"*周辺離島*"),SUMIFS(テーブル1[[#Headers],[#Data],[請求額（円）]],テーブル1[[#Headers],[#Data],[発地]],K5,テーブル1[[#Headers],[#Data],[※周辺離島名]],J5,テーブル1[[#Headers],[#Data],[着地]],L5,テーブル1[[#Headers],[#Data],[輸送方法]],M5),SUMIFS(テーブル1[[#Headers],[#Data],[請求額（円）]],テーブル1[[#Headers],[#Data],[発地]],K5,テーブル1[[#Headers],[#Data],[着地]],L5,テーブル1[[#Headers],[#Data],[輸送方法]],M5))</calculatedColumnFormula>
    </tableColumn>
    <tableColumn id="7" xr3:uid="{8FC47CD5-0D0F-457D-8EED-EB5FB60D06A9}" name="実単価_x000a_②／①" dataDxfId="9" totalsRowDxfId="8">
      <calculatedColumnFormula>IFERROR(ROUNDDOWN(O5/N5,0),"")</calculatedColumnFormula>
    </tableColumn>
    <tableColumn id="8" xr3:uid="{07DB2688-8DB2-4E57-93F8-8CB94C156A9E}" name="基準額" dataDxfId="7" totalsRowDxfId="6">
      <calculatedColumnFormula>IFERROR(IF(K5="沖縄本島",VLOOKUP(K5&amp;L5&amp;M5&amp;$G$1,編集禁止!$B$4:$G$48,6,0),VLOOKUP(K5&amp;L5&amp;M5,編集禁止!$B$4:$G$48,6,0)),"")</calculatedColumnFormula>
    </tableColumn>
    <tableColumn id="9" xr3:uid="{30940161-8C08-4285-9E89-0BF30605FE4F}" name="補助単価" dataDxfId="5" totalsRowDxfId="4">
      <calculatedColumnFormula>MIN(P5:Q5)</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1027-0561-4E2B-9768-D6D9DB42A003}">
  <sheetPr>
    <tabColor rgb="FF92D050"/>
  </sheetPr>
  <dimension ref="A3:P55"/>
  <sheetViews>
    <sheetView showGridLines="0" showZeros="0" tabSelected="1" zoomScaleNormal="100" zoomScaleSheetLayoutView="70" workbookViewId="0">
      <selection activeCell="N26" sqref="N26"/>
    </sheetView>
  </sheetViews>
  <sheetFormatPr defaultColWidth="9" defaultRowHeight="14.25" customHeight="1" x14ac:dyDescent="0.2"/>
  <cols>
    <col min="1" max="1" width="2.453125" style="27" customWidth="1"/>
    <col min="2" max="2" width="15.6328125" style="27" customWidth="1"/>
    <col min="3" max="3" width="11.6328125" style="27" customWidth="1"/>
    <col min="4" max="4" width="9.08984375" style="27" customWidth="1"/>
    <col min="5" max="5" width="11.6328125" style="27" customWidth="1"/>
    <col min="6" max="6" width="8.6328125" style="27" customWidth="1"/>
    <col min="7" max="7" width="2.6328125" style="27" customWidth="1"/>
    <col min="8" max="8" width="5.6328125" style="27" customWidth="1"/>
    <col min="9" max="9" width="3.6328125" style="27" customWidth="1"/>
    <col min="10" max="10" width="12.6328125" style="27" customWidth="1"/>
    <col min="11" max="11" width="2.6328125" style="27" customWidth="1"/>
    <col min="12" max="12" width="3" style="27" customWidth="1"/>
    <col min="13" max="13" width="2.453125" style="27" customWidth="1"/>
    <col min="14" max="16384" width="9" style="27"/>
  </cols>
  <sheetData>
    <row r="3" spans="1:16" ht="14.25" customHeight="1" x14ac:dyDescent="0.2">
      <c r="A3" s="27" t="s">
        <v>130</v>
      </c>
    </row>
    <row r="4" spans="1:16" ht="14.25" customHeight="1" x14ac:dyDescent="0.2">
      <c r="I4" s="132" t="s">
        <v>46</v>
      </c>
      <c r="J4" s="132"/>
      <c r="K4" s="132"/>
    </row>
    <row r="5" spans="1:16" s="1" customFormat="1" ht="14.25" customHeight="1" x14ac:dyDescent="0.2"/>
    <row r="6" spans="1:16" s="1" customFormat="1" ht="14.25" customHeight="1" x14ac:dyDescent="0.2"/>
    <row r="7" spans="1:16" s="1" customFormat="1" ht="14.25" customHeight="1" x14ac:dyDescent="0.2"/>
    <row r="8" spans="1:16" s="1" customFormat="1" ht="14.25" customHeight="1" x14ac:dyDescent="0.2">
      <c r="B8" s="1" t="s">
        <v>139</v>
      </c>
    </row>
    <row r="9" spans="1:16" s="1" customFormat="1" ht="14.25" customHeight="1" x14ac:dyDescent="0.2"/>
    <row r="10" spans="1:16" s="1" customFormat="1" ht="14.25" customHeight="1" x14ac:dyDescent="0.2"/>
    <row r="11" spans="1:16" s="1" customFormat="1" ht="14.25" customHeight="1" x14ac:dyDescent="0.2">
      <c r="F11" s="73" t="s">
        <v>52</v>
      </c>
      <c r="G11" s="2"/>
      <c r="H11" s="131" t="s">
        <v>131</v>
      </c>
      <c r="I11" s="131"/>
      <c r="J11" s="131"/>
    </row>
    <row r="12" spans="1:16" s="1" customFormat="1" ht="14.25" customHeight="1" x14ac:dyDescent="0.2">
      <c r="F12" s="73" t="s">
        <v>114</v>
      </c>
      <c r="H12" s="141" t="s">
        <v>135</v>
      </c>
      <c r="I12" s="141"/>
      <c r="J12" s="141"/>
      <c r="K12" s="130"/>
      <c r="L12" s="130"/>
      <c r="M12" s="130"/>
      <c r="N12" s="130"/>
      <c r="O12" s="130"/>
      <c r="P12" s="130"/>
    </row>
    <row r="13" spans="1:16" s="1" customFormat="1" ht="14.25" customHeight="1" x14ac:dyDescent="0.2">
      <c r="F13" s="73" t="s">
        <v>3</v>
      </c>
      <c r="H13" s="141" t="s">
        <v>136</v>
      </c>
      <c r="I13" s="141"/>
      <c r="J13" s="141"/>
      <c r="K13" s="130"/>
      <c r="L13" s="130"/>
      <c r="M13" s="130"/>
      <c r="N13" s="130"/>
      <c r="O13" s="130"/>
      <c r="P13" s="130"/>
    </row>
    <row r="14" spans="1:16" s="1" customFormat="1" ht="14.25" customHeight="1" x14ac:dyDescent="0.2">
      <c r="F14" s="73" t="s">
        <v>4</v>
      </c>
      <c r="H14" s="141" t="s">
        <v>137</v>
      </c>
      <c r="I14" s="141"/>
      <c r="J14" s="141"/>
      <c r="K14" s="130"/>
      <c r="L14" s="130"/>
      <c r="M14" s="130"/>
      <c r="N14" s="130"/>
      <c r="O14" s="130"/>
      <c r="P14" s="27"/>
    </row>
    <row r="15" spans="1:16" s="1" customFormat="1" ht="14.25" customHeight="1" x14ac:dyDescent="0.2">
      <c r="I15" s="2"/>
    </row>
    <row r="18" spans="1:11" ht="14.25" customHeight="1" x14ac:dyDescent="0.2">
      <c r="A18" s="135" t="s">
        <v>132</v>
      </c>
      <c r="B18" s="136"/>
      <c r="C18" s="136"/>
      <c r="D18" s="136"/>
      <c r="E18" s="136"/>
      <c r="F18" s="136"/>
      <c r="G18" s="136"/>
      <c r="H18" s="136"/>
      <c r="I18" s="136"/>
      <c r="J18" s="136"/>
      <c r="K18" s="136"/>
    </row>
    <row r="19" spans="1:11" ht="25" customHeight="1" x14ac:dyDescent="0.2">
      <c r="A19" s="136"/>
      <c r="B19" s="136"/>
      <c r="C19" s="136"/>
      <c r="D19" s="136"/>
      <c r="E19" s="136"/>
      <c r="F19" s="136"/>
      <c r="G19" s="136"/>
      <c r="H19" s="136"/>
      <c r="I19" s="136"/>
      <c r="J19" s="136"/>
      <c r="K19" s="136"/>
    </row>
    <row r="22" spans="1:11" ht="14.25" customHeight="1" x14ac:dyDescent="0.2">
      <c r="A22" s="137" t="s">
        <v>133</v>
      </c>
      <c r="B22" s="138"/>
      <c r="C22" s="138"/>
      <c r="D22" s="138"/>
      <c r="E22" s="138"/>
      <c r="F22" s="138"/>
      <c r="G22" s="138"/>
      <c r="H22" s="138"/>
      <c r="I22" s="138"/>
      <c r="J22" s="138"/>
      <c r="K22" s="138"/>
    </row>
    <row r="23" spans="1:11" ht="14.25" customHeight="1" x14ac:dyDescent="0.2">
      <c r="A23" s="138"/>
      <c r="B23" s="138"/>
      <c r="C23" s="138"/>
      <c r="D23" s="138"/>
      <c r="E23" s="138"/>
      <c r="F23" s="138"/>
      <c r="G23" s="138"/>
      <c r="H23" s="138"/>
      <c r="I23" s="138"/>
      <c r="J23" s="138"/>
      <c r="K23" s="138"/>
    </row>
    <row r="24" spans="1:11" ht="14.25" customHeight="1" x14ac:dyDescent="0.2">
      <c r="A24" s="138"/>
      <c r="B24" s="138"/>
      <c r="C24" s="138"/>
      <c r="D24" s="138"/>
      <c r="E24" s="138"/>
      <c r="F24" s="138"/>
      <c r="G24" s="138"/>
      <c r="H24" s="138"/>
      <c r="I24" s="138"/>
      <c r="J24" s="138"/>
      <c r="K24" s="138"/>
    </row>
    <row r="26" spans="1:11" ht="14.25" customHeight="1" x14ac:dyDescent="0.2">
      <c r="A26" s="133" t="s">
        <v>0</v>
      </c>
      <c r="B26" s="134"/>
      <c r="C26" s="134"/>
      <c r="D26" s="134"/>
      <c r="E26" s="134"/>
      <c r="F26" s="134"/>
      <c r="G26" s="134"/>
      <c r="H26" s="134"/>
      <c r="I26" s="134"/>
      <c r="J26" s="134"/>
      <c r="K26" s="134"/>
    </row>
    <row r="30" spans="1:11" ht="14.25" customHeight="1" x14ac:dyDescent="0.2">
      <c r="B30" s="27" t="s">
        <v>74</v>
      </c>
      <c r="E30" s="139" t="s">
        <v>99</v>
      </c>
      <c r="F30" s="140"/>
      <c r="G30" s="56" t="s">
        <v>40</v>
      </c>
      <c r="H30" s="139" t="s">
        <v>99</v>
      </c>
      <c r="I30" s="140"/>
      <c r="J30" s="140"/>
    </row>
    <row r="33" spans="2:7" ht="14.25" customHeight="1" x14ac:dyDescent="0.2">
      <c r="B33" s="27" t="s">
        <v>75</v>
      </c>
      <c r="E33" s="27" t="s">
        <v>10</v>
      </c>
    </row>
    <row r="36" spans="2:7" ht="14.25" customHeight="1" x14ac:dyDescent="0.2">
      <c r="B36" s="27" t="s">
        <v>76</v>
      </c>
    </row>
    <row r="37" spans="2:7" ht="14.25" customHeight="1" x14ac:dyDescent="0.2">
      <c r="B37" s="27" t="s">
        <v>77</v>
      </c>
      <c r="E37" s="133" t="s">
        <v>41</v>
      </c>
      <c r="F37" s="134"/>
      <c r="G37" s="27" t="s">
        <v>2</v>
      </c>
    </row>
    <row r="39" spans="2:7" ht="14.25" customHeight="1" x14ac:dyDescent="0.2">
      <c r="B39" s="27" t="s">
        <v>78</v>
      </c>
      <c r="E39" s="133" t="s">
        <v>41</v>
      </c>
      <c r="F39" s="134"/>
      <c r="G39" s="27" t="s">
        <v>2</v>
      </c>
    </row>
    <row r="41" spans="2:7" ht="14.25" customHeight="1" x14ac:dyDescent="0.2">
      <c r="B41" s="27" t="s">
        <v>79</v>
      </c>
      <c r="E41" s="133" t="s">
        <v>41</v>
      </c>
      <c r="F41" s="134"/>
      <c r="G41" s="27" t="s">
        <v>2</v>
      </c>
    </row>
    <row r="44" spans="2:7" ht="14.25" customHeight="1" x14ac:dyDescent="0.2">
      <c r="B44" s="27" t="s">
        <v>80</v>
      </c>
    </row>
    <row r="55" ht="9.65" customHeight="1" x14ac:dyDescent="0.2"/>
  </sheetData>
  <mergeCells count="12">
    <mergeCell ref="I4:K4"/>
    <mergeCell ref="E39:F39"/>
    <mergeCell ref="E41:F41"/>
    <mergeCell ref="A18:K19"/>
    <mergeCell ref="A22:K24"/>
    <mergeCell ref="A26:K26"/>
    <mergeCell ref="E30:F30"/>
    <mergeCell ref="H30:J30"/>
    <mergeCell ref="E37:F37"/>
    <mergeCell ref="H12:J12"/>
    <mergeCell ref="H13:J13"/>
    <mergeCell ref="H14:J14"/>
  </mergeCells>
  <phoneticPr fontId="1"/>
  <printOptions horizontalCentered="1"/>
  <pageMargins left="0.70866141732283472" right="0.51181102362204722" top="0.74803149606299213" bottom="0.74803149606299213" header="0.31496062992125984" footer="0.31496062992125984"/>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A340-DD4A-4D58-B8B0-B758BC1D0CAD}">
  <sheetPr>
    <tabColor rgb="FF92D050"/>
  </sheetPr>
  <dimension ref="A1:K42"/>
  <sheetViews>
    <sheetView showGridLines="0" showZeros="0" view="pageBreakPreview" topLeftCell="A12" zoomScale="96" zoomScaleNormal="100" zoomScaleSheetLayoutView="96" workbookViewId="0">
      <selection activeCell="N10" sqref="N10"/>
    </sheetView>
  </sheetViews>
  <sheetFormatPr defaultColWidth="9" defaultRowHeight="14.25" customHeight="1" x14ac:dyDescent="0.2"/>
  <cols>
    <col min="1" max="1" width="2.453125" style="27" customWidth="1"/>
    <col min="2" max="2" width="15.6328125" style="27" customWidth="1"/>
    <col min="3" max="3" width="11.6328125" style="27" customWidth="1"/>
    <col min="4" max="4" width="9.08984375" style="27" customWidth="1"/>
    <col min="5" max="5" width="11.6328125" style="27" customWidth="1"/>
    <col min="6" max="6" width="8.6328125" style="27" customWidth="1"/>
    <col min="7" max="7" width="2.6328125" style="27" customWidth="1"/>
    <col min="8" max="8" width="5.6328125" style="27" customWidth="1"/>
    <col min="9" max="9" width="3.6328125" style="27" customWidth="1"/>
    <col min="10" max="10" width="12.6328125" style="27" customWidth="1"/>
    <col min="11" max="11" width="2.6328125" style="27" customWidth="1"/>
    <col min="12" max="12" width="2.453125" style="27" customWidth="1"/>
    <col min="13" max="16384" width="9" style="27"/>
  </cols>
  <sheetData>
    <row r="1" spans="1:11" ht="14.25" customHeight="1" x14ac:dyDescent="0.2">
      <c r="A1" s="26" t="s">
        <v>140</v>
      </c>
    </row>
    <row r="2" spans="1:11" ht="3.65" customHeight="1" x14ac:dyDescent="0.2"/>
    <row r="3" spans="1:11" ht="14.25" customHeight="1" x14ac:dyDescent="0.2">
      <c r="A3" s="3" t="s">
        <v>1</v>
      </c>
      <c r="B3" s="1" t="s">
        <v>47</v>
      </c>
      <c r="C3" s="3"/>
    </row>
    <row r="4" spans="1:11" ht="6.75" customHeight="1" x14ac:dyDescent="0.2"/>
    <row r="5" spans="1:11" ht="18" customHeight="1" x14ac:dyDescent="0.2">
      <c r="B5" s="4" t="s">
        <v>51</v>
      </c>
      <c r="C5" s="4"/>
      <c r="E5" s="9"/>
      <c r="F5" s="9"/>
      <c r="G5" s="9"/>
      <c r="H5" s="142"/>
      <c r="I5" s="142"/>
      <c r="J5" s="142"/>
      <c r="K5" s="142"/>
    </row>
    <row r="6" spans="1:11" ht="18" customHeight="1" x14ac:dyDescent="0.2">
      <c r="B6" s="143" t="s">
        <v>34</v>
      </c>
      <c r="C6" s="144"/>
      <c r="D6" s="145"/>
      <c r="E6" s="146" t="s">
        <v>54</v>
      </c>
      <c r="F6" s="148" t="s">
        <v>17</v>
      </c>
      <c r="G6" s="148"/>
      <c r="H6" s="148" t="s">
        <v>71</v>
      </c>
      <c r="I6" s="148"/>
      <c r="J6" s="148" t="s">
        <v>5</v>
      </c>
      <c r="K6" s="148"/>
    </row>
    <row r="7" spans="1:11" ht="18" customHeight="1" x14ac:dyDescent="0.2">
      <c r="A7" s="26"/>
      <c r="B7" s="30" t="s">
        <v>6</v>
      </c>
      <c r="C7" s="28" t="s">
        <v>7</v>
      </c>
      <c r="D7" s="29" t="s">
        <v>55</v>
      </c>
      <c r="E7" s="147"/>
      <c r="F7" s="149"/>
      <c r="G7" s="149"/>
      <c r="H7" s="149"/>
      <c r="I7" s="149"/>
      <c r="J7" s="149"/>
      <c r="K7" s="149"/>
    </row>
    <row r="8" spans="1:11" ht="18.649999999999999" customHeight="1" x14ac:dyDescent="0.2">
      <c r="B8" s="31" t="s">
        <v>12</v>
      </c>
      <c r="C8" s="31" t="s">
        <v>11</v>
      </c>
      <c r="D8" s="31" t="s">
        <v>56</v>
      </c>
      <c r="E8" s="149">
        <f>C5</f>
        <v>0</v>
      </c>
      <c r="F8" s="32"/>
      <c r="G8" s="33" t="s">
        <v>38</v>
      </c>
      <c r="H8" s="32"/>
      <c r="I8" s="34" t="s">
        <v>8</v>
      </c>
      <c r="J8" s="32" t="str">
        <f t="shared" ref="J8:J40" si="0">IF(ISNUMBER(H8), F8*H8, "")</f>
        <v/>
      </c>
      <c r="K8" s="33" t="s">
        <v>2</v>
      </c>
    </row>
    <row r="9" spans="1:11" ht="18.649999999999999" customHeight="1" x14ac:dyDescent="0.2">
      <c r="B9" s="35"/>
      <c r="C9" s="36"/>
      <c r="D9" s="31" t="s">
        <v>57</v>
      </c>
      <c r="E9" s="150"/>
      <c r="F9" s="32"/>
      <c r="G9" s="33" t="s">
        <v>38</v>
      </c>
      <c r="H9" s="32"/>
      <c r="I9" s="34" t="s">
        <v>8</v>
      </c>
      <c r="J9" s="32" t="str">
        <f t="shared" si="0"/>
        <v/>
      </c>
      <c r="K9" s="33" t="s">
        <v>2</v>
      </c>
    </row>
    <row r="10" spans="1:11" ht="18.649999999999999" customHeight="1" x14ac:dyDescent="0.2">
      <c r="B10" s="31" t="s">
        <v>14</v>
      </c>
      <c r="C10" s="38" t="s">
        <v>11</v>
      </c>
      <c r="D10" s="39" t="s">
        <v>56</v>
      </c>
      <c r="E10" s="146" t="s">
        <v>58</v>
      </c>
      <c r="F10" s="32"/>
      <c r="G10" s="33" t="s">
        <v>38</v>
      </c>
      <c r="H10" s="32"/>
      <c r="I10" s="34" t="s">
        <v>8</v>
      </c>
      <c r="J10" s="40" t="str">
        <f t="shared" si="0"/>
        <v/>
      </c>
      <c r="K10" s="33" t="s">
        <v>2</v>
      </c>
    </row>
    <row r="11" spans="1:11" ht="18.649999999999999" customHeight="1" x14ac:dyDescent="0.2">
      <c r="B11" s="35"/>
      <c r="C11" s="41"/>
      <c r="D11" s="39" t="s">
        <v>57</v>
      </c>
      <c r="E11" s="147"/>
      <c r="F11" s="32"/>
      <c r="G11" s="33" t="s">
        <v>38</v>
      </c>
      <c r="H11" s="32"/>
      <c r="I11" s="34" t="s">
        <v>8</v>
      </c>
      <c r="J11" s="40" t="str">
        <f t="shared" si="0"/>
        <v/>
      </c>
      <c r="K11" s="33" t="s">
        <v>2</v>
      </c>
    </row>
    <row r="12" spans="1:11" ht="18.649999999999999" customHeight="1" x14ac:dyDescent="0.2">
      <c r="B12" s="35"/>
      <c r="C12" s="38" t="s">
        <v>59</v>
      </c>
      <c r="D12" s="39" t="s">
        <v>56</v>
      </c>
      <c r="E12" s="147"/>
      <c r="F12" s="32"/>
      <c r="G12" s="33" t="s">
        <v>38</v>
      </c>
      <c r="H12" s="32"/>
      <c r="I12" s="34" t="s">
        <v>8</v>
      </c>
      <c r="J12" s="40" t="str">
        <f t="shared" si="0"/>
        <v/>
      </c>
      <c r="K12" s="33" t="s">
        <v>2</v>
      </c>
    </row>
    <row r="13" spans="1:11" ht="18.649999999999999" customHeight="1" x14ac:dyDescent="0.2">
      <c r="B13" s="35"/>
      <c r="C13" s="41"/>
      <c r="D13" s="39" t="s">
        <v>57</v>
      </c>
      <c r="E13" s="151"/>
      <c r="F13" s="32"/>
      <c r="G13" s="33" t="s">
        <v>38</v>
      </c>
      <c r="H13" s="32"/>
      <c r="I13" s="34" t="s">
        <v>8</v>
      </c>
      <c r="J13" s="40" t="str">
        <f t="shared" si="0"/>
        <v/>
      </c>
      <c r="K13" s="33" t="s">
        <v>2</v>
      </c>
    </row>
    <row r="14" spans="1:11" ht="18.649999999999999" customHeight="1" x14ac:dyDescent="0.2">
      <c r="B14" s="31" t="s">
        <v>13</v>
      </c>
      <c r="C14" s="38" t="s">
        <v>11</v>
      </c>
      <c r="D14" s="39" t="s">
        <v>56</v>
      </c>
      <c r="E14" s="146" t="s">
        <v>58</v>
      </c>
      <c r="F14" s="32"/>
      <c r="G14" s="33" t="s">
        <v>38</v>
      </c>
      <c r="H14" s="32"/>
      <c r="I14" s="34" t="s">
        <v>8</v>
      </c>
      <c r="J14" s="40" t="str">
        <f t="shared" si="0"/>
        <v/>
      </c>
      <c r="K14" s="33" t="s">
        <v>2</v>
      </c>
    </row>
    <row r="15" spans="1:11" ht="18.649999999999999" customHeight="1" x14ac:dyDescent="0.2">
      <c r="B15" s="35"/>
      <c r="C15" s="41"/>
      <c r="D15" s="39" t="s">
        <v>57</v>
      </c>
      <c r="E15" s="147"/>
      <c r="F15" s="32"/>
      <c r="G15" s="33" t="s">
        <v>38</v>
      </c>
      <c r="H15" s="32"/>
      <c r="I15" s="34" t="s">
        <v>8</v>
      </c>
      <c r="J15" s="40" t="str">
        <f t="shared" si="0"/>
        <v/>
      </c>
      <c r="K15" s="33" t="s">
        <v>2</v>
      </c>
    </row>
    <row r="16" spans="1:11" ht="18.649999999999999" customHeight="1" x14ac:dyDescent="0.2">
      <c r="B16" s="35"/>
      <c r="C16" s="38" t="s">
        <v>59</v>
      </c>
      <c r="D16" s="39" t="s">
        <v>56</v>
      </c>
      <c r="E16" s="147"/>
      <c r="F16" s="32"/>
      <c r="G16" s="33" t="s">
        <v>38</v>
      </c>
      <c r="H16" s="32"/>
      <c r="I16" s="34" t="s">
        <v>8</v>
      </c>
      <c r="J16" s="40" t="str">
        <f t="shared" si="0"/>
        <v/>
      </c>
      <c r="K16" s="33" t="s">
        <v>2</v>
      </c>
    </row>
    <row r="17" spans="2:11" ht="18.649999999999999" customHeight="1" x14ac:dyDescent="0.2">
      <c r="B17" s="35"/>
      <c r="C17" s="41"/>
      <c r="D17" s="39" t="s">
        <v>57</v>
      </c>
      <c r="E17" s="151"/>
      <c r="F17" s="32"/>
      <c r="G17" s="33" t="s">
        <v>38</v>
      </c>
      <c r="H17" s="32"/>
      <c r="I17" s="34" t="s">
        <v>8</v>
      </c>
      <c r="J17" s="40" t="str">
        <f t="shared" si="0"/>
        <v/>
      </c>
      <c r="K17" s="33" t="s">
        <v>2</v>
      </c>
    </row>
    <row r="18" spans="2:11" ht="18.649999999999999" customHeight="1" x14ac:dyDescent="0.2">
      <c r="B18" s="38" t="s">
        <v>15</v>
      </c>
      <c r="C18" s="38" t="s">
        <v>11</v>
      </c>
      <c r="D18" s="39" t="s">
        <v>56</v>
      </c>
      <c r="E18" s="146" t="s">
        <v>58</v>
      </c>
      <c r="F18" s="40"/>
      <c r="G18" s="42" t="s">
        <v>38</v>
      </c>
      <c r="H18" s="40"/>
      <c r="I18" s="43" t="s">
        <v>8</v>
      </c>
      <c r="J18" s="40" t="str">
        <f t="shared" si="0"/>
        <v/>
      </c>
      <c r="K18" s="33" t="s">
        <v>2</v>
      </c>
    </row>
    <row r="19" spans="2:11" ht="18.649999999999999" customHeight="1" x14ac:dyDescent="0.2">
      <c r="B19" s="36"/>
      <c r="C19" s="41"/>
      <c r="D19" s="39" t="s">
        <v>57</v>
      </c>
      <c r="E19" s="147"/>
      <c r="F19" s="40"/>
      <c r="G19" s="42" t="s">
        <v>38</v>
      </c>
      <c r="H19" s="40"/>
      <c r="I19" s="43" t="s">
        <v>8</v>
      </c>
      <c r="J19" s="40" t="str">
        <f t="shared" si="0"/>
        <v/>
      </c>
      <c r="K19" s="42" t="s">
        <v>2</v>
      </c>
    </row>
    <row r="20" spans="2:11" ht="18.649999999999999" customHeight="1" x14ac:dyDescent="0.2">
      <c r="B20" s="36"/>
      <c r="C20" s="38" t="s">
        <v>59</v>
      </c>
      <c r="D20" s="39" t="s">
        <v>56</v>
      </c>
      <c r="E20" s="147"/>
      <c r="F20" s="40"/>
      <c r="G20" s="42" t="s">
        <v>38</v>
      </c>
      <c r="H20" s="40"/>
      <c r="I20" s="43" t="s">
        <v>8</v>
      </c>
      <c r="J20" s="40" t="str">
        <f t="shared" si="0"/>
        <v/>
      </c>
      <c r="K20" s="42" t="s">
        <v>2</v>
      </c>
    </row>
    <row r="21" spans="2:11" ht="18.649999999999999" customHeight="1" x14ac:dyDescent="0.2">
      <c r="B21" s="41"/>
      <c r="C21" s="41"/>
      <c r="D21" s="39" t="s">
        <v>57</v>
      </c>
      <c r="E21" s="151"/>
      <c r="F21" s="40"/>
      <c r="G21" s="42" t="s">
        <v>38</v>
      </c>
      <c r="H21" s="40"/>
      <c r="I21" s="43" t="s">
        <v>8</v>
      </c>
      <c r="J21" s="40" t="str">
        <f t="shared" si="0"/>
        <v/>
      </c>
      <c r="K21" s="42" t="s">
        <v>2</v>
      </c>
    </row>
    <row r="22" spans="2:11" ht="18.649999999999999" customHeight="1" x14ac:dyDescent="0.2">
      <c r="B22" s="38" t="s">
        <v>44</v>
      </c>
      <c r="C22" s="38" t="s">
        <v>11</v>
      </c>
      <c r="D22" s="39" t="s">
        <v>56</v>
      </c>
      <c r="E22" s="146" t="s">
        <v>58</v>
      </c>
      <c r="F22" s="40"/>
      <c r="G22" s="42" t="s">
        <v>38</v>
      </c>
      <c r="H22" s="40"/>
      <c r="I22" s="43" t="s">
        <v>8</v>
      </c>
      <c r="J22" s="40" t="str">
        <f t="shared" si="0"/>
        <v/>
      </c>
      <c r="K22" s="33" t="s">
        <v>2</v>
      </c>
    </row>
    <row r="23" spans="2:11" ht="18.649999999999999" customHeight="1" x14ac:dyDescent="0.2">
      <c r="B23" s="36" t="s">
        <v>45</v>
      </c>
      <c r="C23" s="41"/>
      <c r="D23" s="39" t="s">
        <v>57</v>
      </c>
      <c r="E23" s="147"/>
      <c r="F23" s="40"/>
      <c r="G23" s="42" t="s">
        <v>38</v>
      </c>
      <c r="H23" s="40"/>
      <c r="I23" s="43" t="s">
        <v>8</v>
      </c>
      <c r="J23" s="40" t="str">
        <f t="shared" si="0"/>
        <v/>
      </c>
      <c r="K23" s="42" t="s">
        <v>2</v>
      </c>
    </row>
    <row r="24" spans="2:11" ht="18.649999999999999" customHeight="1" x14ac:dyDescent="0.2">
      <c r="B24" s="36"/>
      <c r="C24" s="38" t="s">
        <v>59</v>
      </c>
      <c r="D24" s="39" t="s">
        <v>56</v>
      </c>
      <c r="E24" s="147"/>
      <c r="F24" s="40"/>
      <c r="G24" s="42" t="s">
        <v>38</v>
      </c>
      <c r="H24" s="40"/>
      <c r="I24" s="43" t="s">
        <v>8</v>
      </c>
      <c r="J24" s="40" t="str">
        <f t="shared" si="0"/>
        <v/>
      </c>
      <c r="K24" s="42" t="s">
        <v>2</v>
      </c>
    </row>
    <row r="25" spans="2:11" ht="18.649999999999999" customHeight="1" x14ac:dyDescent="0.2">
      <c r="B25" s="41"/>
      <c r="C25" s="41"/>
      <c r="D25" s="39" t="s">
        <v>57</v>
      </c>
      <c r="E25" s="151"/>
      <c r="F25" s="40"/>
      <c r="G25" s="42" t="s">
        <v>38</v>
      </c>
      <c r="H25" s="40"/>
      <c r="I25" s="43" t="s">
        <v>8</v>
      </c>
      <c r="J25" s="40" t="str">
        <f t="shared" si="0"/>
        <v/>
      </c>
      <c r="K25" s="42" t="s">
        <v>2</v>
      </c>
    </row>
    <row r="26" spans="2:11" ht="18.649999999999999" customHeight="1" x14ac:dyDescent="0.2">
      <c r="B26" s="154" t="s">
        <v>39</v>
      </c>
      <c r="C26" s="38" t="s">
        <v>11</v>
      </c>
      <c r="D26" s="39" t="s">
        <v>56</v>
      </c>
      <c r="E26" s="146" t="s">
        <v>58</v>
      </c>
      <c r="F26" s="40"/>
      <c r="G26" s="42" t="s">
        <v>38</v>
      </c>
      <c r="H26" s="57"/>
      <c r="I26" s="43" t="s">
        <v>8</v>
      </c>
      <c r="J26" s="40" t="str">
        <f t="shared" si="0"/>
        <v/>
      </c>
      <c r="K26" s="33" t="s">
        <v>2</v>
      </c>
    </row>
    <row r="27" spans="2:11" ht="18.649999999999999" customHeight="1" x14ac:dyDescent="0.2">
      <c r="B27" s="155"/>
      <c r="C27" s="41"/>
      <c r="D27" s="39" t="s">
        <v>57</v>
      </c>
      <c r="E27" s="147"/>
      <c r="F27" s="40"/>
      <c r="G27" s="42" t="s">
        <v>38</v>
      </c>
      <c r="H27" s="57"/>
      <c r="I27" s="43" t="s">
        <v>8</v>
      </c>
      <c r="J27" s="40" t="str">
        <f t="shared" si="0"/>
        <v/>
      </c>
      <c r="K27" s="42" t="s">
        <v>2</v>
      </c>
    </row>
    <row r="28" spans="2:11" ht="18.649999999999999" customHeight="1" x14ac:dyDescent="0.2">
      <c r="B28" s="58"/>
      <c r="C28" s="38" t="s">
        <v>59</v>
      </c>
      <c r="D28" s="39" t="s">
        <v>56</v>
      </c>
      <c r="E28" s="147"/>
      <c r="F28" s="40"/>
      <c r="G28" s="42" t="s">
        <v>38</v>
      </c>
      <c r="H28" s="57"/>
      <c r="I28" s="43" t="s">
        <v>8</v>
      </c>
      <c r="J28" s="40" t="str">
        <f t="shared" si="0"/>
        <v/>
      </c>
      <c r="K28" s="42" t="s">
        <v>2</v>
      </c>
    </row>
    <row r="29" spans="2:11" ht="18.649999999999999" customHeight="1" x14ac:dyDescent="0.2">
      <c r="B29" s="59"/>
      <c r="C29" s="41"/>
      <c r="D29" s="39" t="s">
        <v>57</v>
      </c>
      <c r="E29" s="151"/>
      <c r="F29" s="40"/>
      <c r="G29" s="42" t="s">
        <v>38</v>
      </c>
      <c r="H29" s="57"/>
      <c r="I29" s="43" t="s">
        <v>8</v>
      </c>
      <c r="J29" s="40" t="str">
        <f t="shared" si="0"/>
        <v/>
      </c>
      <c r="K29" s="42" t="s">
        <v>2</v>
      </c>
    </row>
    <row r="30" spans="2:11" ht="18.649999999999999" customHeight="1" x14ac:dyDescent="0.2">
      <c r="B30" s="154" t="s">
        <v>48</v>
      </c>
      <c r="C30" s="38" t="s">
        <v>11</v>
      </c>
      <c r="D30" s="39" t="s">
        <v>56</v>
      </c>
      <c r="E30" s="146" t="s">
        <v>58</v>
      </c>
      <c r="F30" s="40"/>
      <c r="G30" s="42" t="s">
        <v>38</v>
      </c>
      <c r="H30" s="57"/>
      <c r="I30" s="43" t="s">
        <v>8</v>
      </c>
      <c r="J30" s="40" t="str">
        <f t="shared" si="0"/>
        <v/>
      </c>
      <c r="K30" s="33" t="s">
        <v>2</v>
      </c>
    </row>
    <row r="31" spans="2:11" ht="18.649999999999999" customHeight="1" x14ac:dyDescent="0.2">
      <c r="B31" s="155"/>
      <c r="C31" s="41"/>
      <c r="D31" s="39" t="s">
        <v>57</v>
      </c>
      <c r="E31" s="147"/>
      <c r="F31" s="40"/>
      <c r="G31" s="42" t="s">
        <v>38</v>
      </c>
      <c r="H31" s="57"/>
      <c r="I31" s="43" t="s">
        <v>8</v>
      </c>
      <c r="J31" s="40" t="str">
        <f t="shared" si="0"/>
        <v/>
      </c>
      <c r="K31" s="42" t="s">
        <v>2</v>
      </c>
    </row>
    <row r="32" spans="2:11" ht="18.649999999999999" customHeight="1" x14ac:dyDescent="0.2">
      <c r="B32" s="58"/>
      <c r="C32" s="38" t="s">
        <v>59</v>
      </c>
      <c r="D32" s="39" t="s">
        <v>56</v>
      </c>
      <c r="E32" s="147"/>
      <c r="F32" s="40"/>
      <c r="G32" s="42" t="s">
        <v>38</v>
      </c>
      <c r="H32" s="57"/>
      <c r="I32" s="43" t="s">
        <v>8</v>
      </c>
      <c r="J32" s="40" t="str">
        <f t="shared" si="0"/>
        <v/>
      </c>
      <c r="K32" s="42" t="s">
        <v>2</v>
      </c>
    </row>
    <row r="33" spans="2:11" ht="18.649999999999999" customHeight="1" x14ac:dyDescent="0.2">
      <c r="B33" s="59"/>
      <c r="C33" s="41"/>
      <c r="D33" s="39" t="s">
        <v>57</v>
      </c>
      <c r="E33" s="151"/>
      <c r="F33" s="40"/>
      <c r="G33" s="42" t="s">
        <v>38</v>
      </c>
      <c r="H33" s="57"/>
      <c r="I33" s="43" t="s">
        <v>8</v>
      </c>
      <c r="J33" s="40" t="str">
        <f t="shared" si="0"/>
        <v/>
      </c>
      <c r="K33" s="42" t="s">
        <v>2</v>
      </c>
    </row>
    <row r="34" spans="2:11" ht="18.649999999999999" customHeight="1" x14ac:dyDescent="0.2">
      <c r="B34" s="35" t="s">
        <v>16</v>
      </c>
      <c r="C34" s="38" t="s">
        <v>11</v>
      </c>
      <c r="D34" s="39" t="s">
        <v>56</v>
      </c>
      <c r="E34" s="146" t="s">
        <v>60</v>
      </c>
      <c r="F34" s="44"/>
      <c r="G34" s="45" t="s">
        <v>38</v>
      </c>
      <c r="H34" s="44"/>
      <c r="I34" s="46" t="s">
        <v>8</v>
      </c>
      <c r="J34" s="40" t="str">
        <f t="shared" si="0"/>
        <v/>
      </c>
      <c r="K34" s="45" t="s">
        <v>2</v>
      </c>
    </row>
    <row r="35" spans="2:11" ht="18.649999999999999" customHeight="1" x14ac:dyDescent="0.2">
      <c r="B35" s="35"/>
      <c r="C35" s="41"/>
      <c r="D35" s="39" t="s">
        <v>57</v>
      </c>
      <c r="E35" s="147"/>
      <c r="F35" s="44"/>
      <c r="G35" s="45" t="s">
        <v>38</v>
      </c>
      <c r="H35" s="44"/>
      <c r="I35" s="46" t="s">
        <v>8</v>
      </c>
      <c r="J35" s="40" t="str">
        <f t="shared" si="0"/>
        <v/>
      </c>
      <c r="K35" s="45" t="s">
        <v>2</v>
      </c>
    </row>
    <row r="36" spans="2:11" ht="18.649999999999999" customHeight="1" x14ac:dyDescent="0.2">
      <c r="B36" s="35"/>
      <c r="C36" s="38" t="s">
        <v>59</v>
      </c>
      <c r="D36" s="39" t="s">
        <v>56</v>
      </c>
      <c r="E36" s="147"/>
      <c r="F36" s="44"/>
      <c r="G36" s="45" t="s">
        <v>38</v>
      </c>
      <c r="H36" s="44"/>
      <c r="I36" s="46" t="s">
        <v>8</v>
      </c>
      <c r="J36" s="40" t="str">
        <f t="shared" si="0"/>
        <v/>
      </c>
      <c r="K36" s="45" t="s">
        <v>2</v>
      </c>
    </row>
    <row r="37" spans="2:11" ht="18.649999999999999" customHeight="1" x14ac:dyDescent="0.2">
      <c r="B37" s="37"/>
      <c r="C37" s="41"/>
      <c r="D37" s="39" t="s">
        <v>57</v>
      </c>
      <c r="E37" s="151"/>
      <c r="F37" s="40"/>
      <c r="G37" s="42" t="s">
        <v>38</v>
      </c>
      <c r="H37" s="40"/>
      <c r="I37" s="43" t="s">
        <v>8</v>
      </c>
      <c r="J37" s="40" t="str">
        <f t="shared" si="0"/>
        <v/>
      </c>
      <c r="K37" s="42" t="s">
        <v>2</v>
      </c>
    </row>
    <row r="38" spans="2:11" ht="18.649999999999999" customHeight="1" x14ac:dyDescent="0.2">
      <c r="B38" s="156" t="s">
        <v>49</v>
      </c>
      <c r="C38" s="38" t="s">
        <v>11</v>
      </c>
      <c r="D38" s="39" t="s">
        <v>56</v>
      </c>
      <c r="E38" s="158" t="s">
        <v>60</v>
      </c>
      <c r="F38" s="44"/>
      <c r="G38" s="45" t="s">
        <v>38</v>
      </c>
      <c r="H38" s="44"/>
      <c r="I38" s="46" t="s">
        <v>8</v>
      </c>
      <c r="J38" s="40" t="str">
        <f t="shared" si="0"/>
        <v/>
      </c>
      <c r="K38" s="45" t="s">
        <v>2</v>
      </c>
    </row>
    <row r="39" spans="2:11" ht="18.649999999999999" customHeight="1" x14ac:dyDescent="0.2">
      <c r="B39" s="157"/>
      <c r="C39" s="41"/>
      <c r="D39" s="39" t="s">
        <v>57</v>
      </c>
      <c r="E39" s="159"/>
      <c r="F39" s="44"/>
      <c r="G39" s="45" t="s">
        <v>38</v>
      </c>
      <c r="H39" s="44"/>
      <c r="I39" s="46" t="s">
        <v>8</v>
      </c>
      <c r="J39" s="40" t="str">
        <f t="shared" si="0"/>
        <v/>
      </c>
      <c r="K39" s="45" t="s">
        <v>2</v>
      </c>
    </row>
    <row r="40" spans="2:11" ht="18.649999999999999" customHeight="1" thickBot="1" x14ac:dyDescent="0.25">
      <c r="B40" s="37"/>
      <c r="C40" s="38" t="s">
        <v>59</v>
      </c>
      <c r="D40" s="39" t="s">
        <v>57</v>
      </c>
      <c r="E40" s="151"/>
      <c r="F40" s="40"/>
      <c r="G40" s="42" t="s">
        <v>38</v>
      </c>
      <c r="H40" s="40"/>
      <c r="I40" s="43" t="s">
        <v>8</v>
      </c>
      <c r="J40" s="47" t="str">
        <f t="shared" si="0"/>
        <v/>
      </c>
      <c r="K40" s="42" t="s">
        <v>2</v>
      </c>
    </row>
    <row r="41" spans="2:11" ht="18.649999999999999" customHeight="1" thickBot="1" x14ac:dyDescent="0.25">
      <c r="B41" s="152" t="s">
        <v>9</v>
      </c>
      <c r="C41" s="153"/>
      <c r="D41" s="153"/>
      <c r="E41" s="153"/>
      <c r="F41" s="153"/>
      <c r="G41" s="153"/>
      <c r="H41" s="153"/>
      <c r="I41" s="153"/>
      <c r="J41" s="48">
        <f>SUM(J8:J40)</f>
        <v>0</v>
      </c>
      <c r="K41" s="49" t="s">
        <v>2</v>
      </c>
    </row>
    <row r="42" spans="2:11" ht="9.65" customHeight="1" x14ac:dyDescent="0.2"/>
  </sheetData>
  <mergeCells count="19">
    <mergeCell ref="B41:I41"/>
    <mergeCell ref="B26:B27"/>
    <mergeCell ref="E26:E29"/>
    <mergeCell ref="B30:B31"/>
    <mergeCell ref="E30:E33"/>
    <mergeCell ref="E34:E37"/>
    <mergeCell ref="B38:B39"/>
    <mergeCell ref="E38:E40"/>
    <mergeCell ref="E8:E9"/>
    <mergeCell ref="E10:E13"/>
    <mergeCell ref="E14:E17"/>
    <mergeCell ref="E18:E21"/>
    <mergeCell ref="E22:E25"/>
    <mergeCell ref="H5:K5"/>
    <mergeCell ref="B6:D6"/>
    <mergeCell ref="E6:E7"/>
    <mergeCell ref="F6:G7"/>
    <mergeCell ref="H6:I7"/>
    <mergeCell ref="J6:K7"/>
  </mergeCells>
  <phoneticPr fontId="1"/>
  <dataValidations count="1">
    <dataValidation type="list" allowBlank="1" showInputMessage="1" showErrorMessage="1" sqref="C5" xr:uid="{F2EECA5A-86D1-40BA-9A6A-EB8A7F6E56E1}">
      <formula1>"青果物,花き,畜産物,鮮魚等,モズク"</formula1>
    </dataValidation>
  </dataValidations>
  <printOptions horizontalCentered="1"/>
  <pageMargins left="0.70866141732283472" right="0.70866141732283472" top="0.74803149606299213" bottom="0.74803149606299213" header="0.31496062992125984" footer="0.31496062992125984"/>
  <pageSetup paperSize="9"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77E3C-95CB-4BE6-AF58-DC3AFFA23B33}">
  <sheetPr>
    <tabColor rgb="FF92D050"/>
  </sheetPr>
  <dimension ref="A1:X21"/>
  <sheetViews>
    <sheetView showGridLines="0" showZeros="0" view="pageBreakPreview" zoomScale="90" zoomScaleNormal="100" zoomScaleSheetLayoutView="90" workbookViewId="0">
      <selection activeCell="X1" sqref="X1"/>
    </sheetView>
  </sheetViews>
  <sheetFormatPr defaultColWidth="9" defaultRowHeight="14.25" customHeight="1" x14ac:dyDescent="0.2"/>
  <cols>
    <col min="1" max="1" width="9.6328125" style="5" customWidth="1"/>
    <col min="2" max="4" width="6.6328125" style="5" customWidth="1"/>
    <col min="5" max="5" width="5.6328125" style="5" customWidth="1"/>
    <col min="6" max="7" width="6.26953125" style="5" customWidth="1"/>
    <col min="8" max="8" width="7.08984375" style="5" customWidth="1"/>
    <col min="9" max="20" width="6.6328125" style="5" customWidth="1"/>
    <col min="21" max="21" width="10.6328125" style="5" customWidth="1"/>
    <col min="22" max="22" width="11.08984375" style="5" customWidth="1"/>
    <col min="23" max="16384" width="9" style="5"/>
  </cols>
  <sheetData>
    <row r="1" spans="1:24" ht="14.25" customHeight="1" x14ac:dyDescent="0.2">
      <c r="A1" s="5" t="s">
        <v>141</v>
      </c>
    </row>
    <row r="3" spans="1:24" ht="14.25" customHeight="1" thickBot="1" x14ac:dyDescent="0.25">
      <c r="A3" s="6" t="s">
        <v>53</v>
      </c>
      <c r="B3" s="6"/>
      <c r="C3" s="6"/>
      <c r="F3" s="70"/>
      <c r="H3" s="71" t="s">
        <v>51</v>
      </c>
      <c r="I3" s="162"/>
      <c r="J3" s="163"/>
      <c r="K3" s="8"/>
      <c r="L3" s="8"/>
    </row>
    <row r="4" spans="1:24" s="12" customFormat="1" ht="18" customHeight="1" thickBot="1" x14ac:dyDescent="0.25">
      <c r="A4" s="63"/>
      <c r="B4" s="65"/>
      <c r="C4" s="63" t="s">
        <v>113</v>
      </c>
      <c r="D4" s="168" t="s">
        <v>34</v>
      </c>
      <c r="E4" s="169"/>
      <c r="F4" s="168" t="s">
        <v>20</v>
      </c>
      <c r="G4" s="169"/>
      <c r="H4" s="69" t="s">
        <v>112</v>
      </c>
      <c r="I4" s="164" t="s">
        <v>33</v>
      </c>
      <c r="J4" s="165"/>
      <c r="K4" s="165"/>
      <c r="L4" s="165"/>
      <c r="M4" s="165"/>
      <c r="N4" s="165"/>
      <c r="O4" s="165"/>
      <c r="P4" s="165"/>
      <c r="Q4" s="165"/>
      <c r="R4" s="165"/>
      <c r="S4" s="165"/>
      <c r="T4" s="165"/>
      <c r="U4" s="166"/>
      <c r="V4" s="74" t="s">
        <v>128</v>
      </c>
    </row>
    <row r="5" spans="1:24" s="12" customFormat="1" ht="19.5" customHeight="1" x14ac:dyDescent="0.2">
      <c r="A5" s="64" t="s">
        <v>134</v>
      </c>
      <c r="B5" s="64" t="s">
        <v>103</v>
      </c>
      <c r="C5" s="64" t="s">
        <v>111</v>
      </c>
      <c r="D5" s="7" t="s">
        <v>18</v>
      </c>
      <c r="E5" s="13" t="s">
        <v>19</v>
      </c>
      <c r="F5" s="10" t="s">
        <v>42</v>
      </c>
      <c r="G5" s="11" t="s">
        <v>43</v>
      </c>
      <c r="H5" s="72" t="s">
        <v>50</v>
      </c>
      <c r="I5" s="10" t="s">
        <v>21</v>
      </c>
      <c r="J5" s="11" t="s">
        <v>22</v>
      </c>
      <c r="K5" s="11" t="s">
        <v>23</v>
      </c>
      <c r="L5" s="11" t="s">
        <v>24</v>
      </c>
      <c r="M5" s="11" t="s">
        <v>25</v>
      </c>
      <c r="N5" s="11" t="s">
        <v>26</v>
      </c>
      <c r="O5" s="11" t="s">
        <v>27</v>
      </c>
      <c r="P5" s="11" t="s">
        <v>28</v>
      </c>
      <c r="Q5" s="11" t="s">
        <v>29</v>
      </c>
      <c r="R5" s="11" t="s">
        <v>30</v>
      </c>
      <c r="S5" s="11" t="s">
        <v>31</v>
      </c>
      <c r="T5" s="11" t="s">
        <v>32</v>
      </c>
      <c r="U5" s="14" t="s">
        <v>35</v>
      </c>
      <c r="V5" s="75" t="s">
        <v>129</v>
      </c>
    </row>
    <row r="6" spans="1:24" ht="14.25" customHeight="1" x14ac:dyDescent="0.2">
      <c r="A6" s="7"/>
      <c r="B6" s="7"/>
      <c r="C6" s="7"/>
      <c r="D6" s="10"/>
      <c r="E6" s="11"/>
      <c r="F6" s="10"/>
      <c r="G6" s="11"/>
      <c r="H6" s="7"/>
      <c r="I6" s="15"/>
      <c r="J6" s="16"/>
      <c r="K6" s="16"/>
      <c r="L6" s="16"/>
      <c r="M6" s="16"/>
      <c r="N6" s="16"/>
      <c r="O6" s="16"/>
      <c r="P6" s="16"/>
      <c r="Q6" s="16"/>
      <c r="R6" s="16"/>
      <c r="S6" s="16"/>
      <c r="T6" s="16"/>
      <c r="U6" s="17">
        <f t="shared" ref="U6:U20" si="0">SUM(I6:T6)</f>
        <v>0</v>
      </c>
      <c r="V6" s="18">
        <f>H6*U6</f>
        <v>0</v>
      </c>
      <c r="X6" s="12"/>
    </row>
    <row r="7" spans="1:24" ht="14.25" customHeight="1" x14ac:dyDescent="0.2">
      <c r="A7" s="7"/>
      <c r="B7" s="7"/>
      <c r="C7" s="7"/>
      <c r="D7" s="10"/>
      <c r="E7" s="11"/>
      <c r="F7" s="10"/>
      <c r="G7" s="11"/>
      <c r="H7" s="7"/>
      <c r="I7" s="15"/>
      <c r="J7" s="16"/>
      <c r="K7" s="16"/>
      <c r="L7" s="16"/>
      <c r="M7" s="16"/>
      <c r="N7" s="16"/>
      <c r="O7" s="16"/>
      <c r="P7" s="16"/>
      <c r="Q7" s="16"/>
      <c r="R7" s="16"/>
      <c r="S7" s="16"/>
      <c r="T7" s="16"/>
      <c r="U7" s="17">
        <f t="shared" si="0"/>
        <v>0</v>
      </c>
      <c r="V7" s="18">
        <f t="shared" ref="V7:V20" si="1">H7*U7</f>
        <v>0</v>
      </c>
    </row>
    <row r="8" spans="1:24" ht="14.25" customHeight="1" x14ac:dyDescent="0.2">
      <c r="A8" s="7"/>
      <c r="B8" s="7"/>
      <c r="C8" s="7"/>
      <c r="D8" s="10"/>
      <c r="E8" s="11"/>
      <c r="F8" s="10"/>
      <c r="G8" s="11"/>
      <c r="H8" s="7"/>
      <c r="I8" s="15"/>
      <c r="J8" s="16"/>
      <c r="K8" s="16"/>
      <c r="L8" s="16"/>
      <c r="M8" s="16"/>
      <c r="N8" s="16"/>
      <c r="O8" s="16"/>
      <c r="P8" s="16"/>
      <c r="Q8" s="16"/>
      <c r="R8" s="16"/>
      <c r="S8" s="16"/>
      <c r="T8" s="16"/>
      <c r="U8" s="17">
        <f t="shared" si="0"/>
        <v>0</v>
      </c>
      <c r="V8" s="18">
        <f t="shared" si="1"/>
        <v>0</v>
      </c>
    </row>
    <row r="9" spans="1:24" ht="14.25" customHeight="1" x14ac:dyDescent="0.2">
      <c r="A9" s="7"/>
      <c r="B9" s="7"/>
      <c r="C9" s="7"/>
      <c r="D9" s="10"/>
      <c r="E9" s="11"/>
      <c r="F9" s="10"/>
      <c r="G9" s="11"/>
      <c r="H9" s="7"/>
      <c r="I9" s="15"/>
      <c r="J9" s="16"/>
      <c r="K9" s="16"/>
      <c r="L9" s="16"/>
      <c r="M9" s="16"/>
      <c r="N9" s="16"/>
      <c r="O9" s="16"/>
      <c r="P9" s="16"/>
      <c r="Q9" s="16"/>
      <c r="R9" s="16"/>
      <c r="S9" s="16"/>
      <c r="T9" s="16"/>
      <c r="U9" s="17">
        <f t="shared" si="0"/>
        <v>0</v>
      </c>
      <c r="V9" s="18">
        <f t="shared" si="1"/>
        <v>0</v>
      </c>
    </row>
    <row r="10" spans="1:24" ht="14.25" customHeight="1" x14ac:dyDescent="0.2">
      <c r="A10" s="7"/>
      <c r="B10" s="7"/>
      <c r="C10" s="7"/>
      <c r="D10" s="10"/>
      <c r="E10" s="11"/>
      <c r="F10" s="10"/>
      <c r="G10" s="11"/>
      <c r="H10" s="7"/>
      <c r="I10" s="15"/>
      <c r="J10" s="16"/>
      <c r="K10" s="16"/>
      <c r="L10" s="16"/>
      <c r="M10" s="16"/>
      <c r="N10" s="16"/>
      <c r="O10" s="16"/>
      <c r="P10" s="16"/>
      <c r="Q10" s="16"/>
      <c r="R10" s="16"/>
      <c r="S10" s="16"/>
      <c r="T10" s="16"/>
      <c r="U10" s="17">
        <f t="shared" si="0"/>
        <v>0</v>
      </c>
      <c r="V10" s="18">
        <f t="shared" si="1"/>
        <v>0</v>
      </c>
    </row>
    <row r="11" spans="1:24" ht="14.25" customHeight="1" x14ac:dyDescent="0.2">
      <c r="A11" s="7"/>
      <c r="B11" s="7"/>
      <c r="C11" s="7"/>
      <c r="D11" s="10"/>
      <c r="E11" s="11"/>
      <c r="F11" s="10"/>
      <c r="G11" s="11"/>
      <c r="H11" s="7"/>
      <c r="I11" s="15"/>
      <c r="J11" s="16"/>
      <c r="K11" s="16"/>
      <c r="L11" s="16"/>
      <c r="M11" s="16"/>
      <c r="N11" s="16"/>
      <c r="O11" s="16"/>
      <c r="P11" s="16"/>
      <c r="Q11" s="16"/>
      <c r="R11" s="16"/>
      <c r="S11" s="16"/>
      <c r="T11" s="16"/>
      <c r="U11" s="17">
        <f t="shared" si="0"/>
        <v>0</v>
      </c>
      <c r="V11" s="18">
        <f t="shared" si="1"/>
        <v>0</v>
      </c>
    </row>
    <row r="12" spans="1:24" ht="14.25" customHeight="1" x14ac:dyDescent="0.2">
      <c r="A12" s="7"/>
      <c r="B12" s="7"/>
      <c r="C12" s="7"/>
      <c r="D12" s="10"/>
      <c r="E12" s="11"/>
      <c r="F12" s="10"/>
      <c r="G12" s="11"/>
      <c r="H12" s="7"/>
      <c r="I12" s="15"/>
      <c r="J12" s="16"/>
      <c r="K12" s="16"/>
      <c r="L12" s="16"/>
      <c r="M12" s="16"/>
      <c r="N12" s="16"/>
      <c r="O12" s="16"/>
      <c r="P12" s="16"/>
      <c r="Q12" s="16"/>
      <c r="R12" s="16"/>
      <c r="S12" s="16"/>
      <c r="T12" s="16"/>
      <c r="U12" s="17">
        <f t="shared" si="0"/>
        <v>0</v>
      </c>
      <c r="V12" s="18">
        <f t="shared" si="1"/>
        <v>0</v>
      </c>
    </row>
    <row r="13" spans="1:24" ht="14.25" customHeight="1" x14ac:dyDescent="0.2">
      <c r="A13" s="7"/>
      <c r="B13" s="7"/>
      <c r="C13" s="7"/>
      <c r="D13" s="10"/>
      <c r="E13" s="11"/>
      <c r="F13" s="10"/>
      <c r="G13" s="11"/>
      <c r="H13" s="7"/>
      <c r="I13" s="15"/>
      <c r="J13" s="16"/>
      <c r="K13" s="16"/>
      <c r="L13" s="16"/>
      <c r="M13" s="16"/>
      <c r="N13" s="16"/>
      <c r="O13" s="16"/>
      <c r="P13" s="16"/>
      <c r="Q13" s="16"/>
      <c r="R13" s="16"/>
      <c r="S13" s="16"/>
      <c r="T13" s="16"/>
      <c r="U13" s="17">
        <f t="shared" si="0"/>
        <v>0</v>
      </c>
      <c r="V13" s="18">
        <f t="shared" si="1"/>
        <v>0</v>
      </c>
    </row>
    <row r="14" spans="1:24" ht="14.25" customHeight="1" x14ac:dyDescent="0.2">
      <c r="A14" s="7"/>
      <c r="B14" s="7"/>
      <c r="C14" s="7"/>
      <c r="D14" s="10"/>
      <c r="E14" s="11"/>
      <c r="F14" s="10"/>
      <c r="G14" s="11"/>
      <c r="H14" s="7"/>
      <c r="I14" s="15"/>
      <c r="J14" s="16"/>
      <c r="K14" s="16"/>
      <c r="L14" s="16"/>
      <c r="M14" s="16"/>
      <c r="N14" s="16"/>
      <c r="O14" s="16"/>
      <c r="P14" s="16"/>
      <c r="Q14" s="16"/>
      <c r="R14" s="16"/>
      <c r="S14" s="16"/>
      <c r="T14" s="16"/>
      <c r="U14" s="17">
        <f t="shared" si="0"/>
        <v>0</v>
      </c>
      <c r="V14" s="18">
        <f t="shared" si="1"/>
        <v>0</v>
      </c>
    </row>
    <row r="15" spans="1:24" ht="14.25" customHeight="1" x14ac:dyDescent="0.2">
      <c r="A15" s="7"/>
      <c r="B15" s="7"/>
      <c r="C15" s="7"/>
      <c r="D15" s="10"/>
      <c r="E15" s="11"/>
      <c r="F15" s="10"/>
      <c r="G15" s="11"/>
      <c r="H15" s="7"/>
      <c r="I15" s="15"/>
      <c r="J15" s="16"/>
      <c r="K15" s="16"/>
      <c r="L15" s="16"/>
      <c r="M15" s="16"/>
      <c r="N15" s="16"/>
      <c r="O15" s="16"/>
      <c r="P15" s="16"/>
      <c r="Q15" s="16"/>
      <c r="R15" s="16"/>
      <c r="S15" s="16"/>
      <c r="T15" s="16"/>
      <c r="U15" s="17">
        <f t="shared" si="0"/>
        <v>0</v>
      </c>
      <c r="V15" s="18">
        <f t="shared" si="1"/>
        <v>0</v>
      </c>
    </row>
    <row r="16" spans="1:24" ht="14.25" customHeight="1" x14ac:dyDescent="0.2">
      <c r="A16" s="7"/>
      <c r="B16" s="7"/>
      <c r="C16" s="7"/>
      <c r="D16" s="10"/>
      <c r="E16" s="11"/>
      <c r="F16" s="10"/>
      <c r="G16" s="11"/>
      <c r="H16" s="7"/>
      <c r="I16" s="15"/>
      <c r="J16" s="16"/>
      <c r="K16" s="16"/>
      <c r="L16" s="16"/>
      <c r="M16" s="16"/>
      <c r="N16" s="16"/>
      <c r="O16" s="16"/>
      <c r="P16" s="16"/>
      <c r="Q16" s="16"/>
      <c r="R16" s="16"/>
      <c r="S16" s="16"/>
      <c r="T16" s="16"/>
      <c r="U16" s="17">
        <f t="shared" si="0"/>
        <v>0</v>
      </c>
      <c r="V16" s="18">
        <f t="shared" si="1"/>
        <v>0</v>
      </c>
    </row>
    <row r="17" spans="1:23" ht="14.25" customHeight="1" x14ac:dyDescent="0.2">
      <c r="A17" s="7"/>
      <c r="B17" s="7"/>
      <c r="C17" s="7"/>
      <c r="D17" s="10"/>
      <c r="E17" s="11"/>
      <c r="F17" s="10"/>
      <c r="G17" s="11"/>
      <c r="H17" s="7"/>
      <c r="I17" s="15"/>
      <c r="J17" s="16"/>
      <c r="K17" s="16"/>
      <c r="L17" s="16"/>
      <c r="M17" s="16"/>
      <c r="N17" s="16"/>
      <c r="O17" s="16"/>
      <c r="P17" s="16"/>
      <c r="Q17" s="16"/>
      <c r="R17" s="16"/>
      <c r="S17" s="16"/>
      <c r="T17" s="16"/>
      <c r="U17" s="17">
        <f t="shared" si="0"/>
        <v>0</v>
      </c>
      <c r="V17" s="18">
        <f t="shared" si="1"/>
        <v>0</v>
      </c>
    </row>
    <row r="18" spans="1:23" ht="14.25" customHeight="1" x14ac:dyDescent="0.2">
      <c r="A18" s="7"/>
      <c r="B18" s="7"/>
      <c r="C18" s="7"/>
      <c r="D18" s="10"/>
      <c r="E18" s="11"/>
      <c r="F18" s="10"/>
      <c r="G18" s="11"/>
      <c r="H18" s="7"/>
      <c r="I18" s="15"/>
      <c r="J18" s="16"/>
      <c r="K18" s="16"/>
      <c r="L18" s="16"/>
      <c r="M18" s="16"/>
      <c r="N18" s="16"/>
      <c r="O18" s="16"/>
      <c r="P18" s="16"/>
      <c r="Q18" s="16"/>
      <c r="R18" s="16"/>
      <c r="S18" s="16"/>
      <c r="T18" s="16"/>
      <c r="U18" s="17">
        <f t="shared" si="0"/>
        <v>0</v>
      </c>
      <c r="V18" s="18">
        <f t="shared" si="1"/>
        <v>0</v>
      </c>
    </row>
    <row r="19" spans="1:23" ht="14.25" customHeight="1" x14ac:dyDescent="0.2">
      <c r="A19" s="7"/>
      <c r="B19" s="7"/>
      <c r="C19" s="7"/>
      <c r="D19" s="10"/>
      <c r="E19" s="11"/>
      <c r="F19" s="10"/>
      <c r="G19" s="11"/>
      <c r="H19" s="7"/>
      <c r="I19" s="15"/>
      <c r="J19" s="16"/>
      <c r="K19" s="16"/>
      <c r="L19" s="16"/>
      <c r="M19" s="16"/>
      <c r="N19" s="16"/>
      <c r="O19" s="16"/>
      <c r="P19" s="16"/>
      <c r="Q19" s="16"/>
      <c r="R19" s="16"/>
      <c r="S19" s="16"/>
      <c r="T19" s="16"/>
      <c r="U19" s="17">
        <f t="shared" si="0"/>
        <v>0</v>
      </c>
      <c r="V19" s="18">
        <f t="shared" si="1"/>
        <v>0</v>
      </c>
    </row>
    <row r="20" spans="1:23" ht="14.25" customHeight="1" thickBot="1" x14ac:dyDescent="0.25">
      <c r="A20" s="19"/>
      <c r="B20" s="67"/>
      <c r="C20" s="67"/>
      <c r="D20" s="10"/>
      <c r="E20" s="11"/>
      <c r="F20" s="10"/>
      <c r="G20" s="11"/>
      <c r="H20" s="7"/>
      <c r="I20" s="15"/>
      <c r="J20" s="16"/>
      <c r="K20" s="16"/>
      <c r="L20" s="16"/>
      <c r="M20" s="16"/>
      <c r="N20" s="16"/>
      <c r="O20" s="16"/>
      <c r="P20" s="16"/>
      <c r="Q20" s="16"/>
      <c r="R20" s="16"/>
      <c r="S20" s="16"/>
      <c r="T20" s="16"/>
      <c r="U20" s="20">
        <f t="shared" si="0"/>
        <v>0</v>
      </c>
      <c r="V20" s="18">
        <f t="shared" si="1"/>
        <v>0</v>
      </c>
    </row>
    <row r="21" spans="1:23" ht="14.25" customHeight="1" thickTop="1" thickBot="1" x14ac:dyDescent="0.25">
      <c r="A21" s="21" t="s">
        <v>36</v>
      </c>
      <c r="B21" s="21"/>
      <c r="C21" s="21"/>
      <c r="D21" s="160" t="s">
        <v>37</v>
      </c>
      <c r="E21" s="167"/>
      <c r="F21" s="160" t="s">
        <v>37</v>
      </c>
      <c r="G21" s="161"/>
      <c r="H21" s="68"/>
      <c r="I21" s="22">
        <f>SUM(I6:I20)</f>
        <v>0</v>
      </c>
      <c r="J21" s="23">
        <f t="shared" ref="J21:S21" si="2">SUM(J6:J20)</f>
        <v>0</v>
      </c>
      <c r="K21" s="23">
        <f t="shared" si="2"/>
        <v>0</v>
      </c>
      <c r="L21" s="23">
        <f t="shared" si="2"/>
        <v>0</v>
      </c>
      <c r="M21" s="23">
        <f t="shared" si="2"/>
        <v>0</v>
      </c>
      <c r="N21" s="23">
        <f t="shared" si="2"/>
        <v>0</v>
      </c>
      <c r="O21" s="23">
        <f t="shared" si="2"/>
        <v>0</v>
      </c>
      <c r="P21" s="23">
        <f t="shared" si="2"/>
        <v>0</v>
      </c>
      <c r="Q21" s="23">
        <f t="shared" si="2"/>
        <v>0</v>
      </c>
      <c r="R21" s="23">
        <f t="shared" si="2"/>
        <v>0</v>
      </c>
      <c r="S21" s="23">
        <f t="shared" si="2"/>
        <v>0</v>
      </c>
      <c r="T21" s="23">
        <f>SUM(T6:T20)</f>
        <v>0</v>
      </c>
      <c r="U21" s="24">
        <f>SUM(U6:U20)</f>
        <v>0</v>
      </c>
      <c r="V21" s="25">
        <f>SUM(V6:V20)</f>
        <v>0</v>
      </c>
      <c r="W21" s="12"/>
    </row>
  </sheetData>
  <mergeCells count="6">
    <mergeCell ref="F21:G21"/>
    <mergeCell ref="I3:J3"/>
    <mergeCell ref="I4:U4"/>
    <mergeCell ref="D21:E21"/>
    <mergeCell ref="D4:E4"/>
    <mergeCell ref="F4:G4"/>
  </mergeCells>
  <phoneticPr fontId="1"/>
  <dataValidations count="1">
    <dataValidation type="list" allowBlank="1" showInputMessage="1" showErrorMessage="1" sqref="I3:J3" xr:uid="{7D30F220-644D-4858-9C77-8D50E2BCF074}">
      <formula1>"青果物,花き,畜産物,鮮魚等,モズク"</formula1>
    </dataValidation>
  </dataValidations>
  <printOptions horizontalCentered="1"/>
  <pageMargins left="0.39370078740157483" right="0.39370078740157483" top="0.78740157480314965" bottom="0.39370078740157483" header="0.51181102362204722" footer="0.51181102362204722"/>
  <pageSetup paperSize="9" scale="89"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D04BD276-880B-44BF-A10B-91B90851E2AE}">
          <x14:formula1>
            <xm:f>編集禁止!$M$4:$M$9</xm:f>
          </x14:formula1>
          <xm:sqref>B6:B20</xm:sqref>
        </x14:dataValidation>
        <x14:dataValidation type="list" allowBlank="1" showInputMessage="1" showErrorMessage="1" xr:uid="{8551DDD6-B570-4218-B94F-002FFE0F4F9A}">
          <x14:formula1>
            <xm:f>編集禁止!$K$4:$K$5</xm:f>
          </x14:formula1>
          <xm:sqref>F6:G20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DE54-0914-4690-8E10-B0922B4225DC}">
  <sheetPr>
    <tabColor rgb="FF92D050"/>
  </sheetPr>
  <dimension ref="B1:R95"/>
  <sheetViews>
    <sheetView view="pageBreakPreview" zoomScale="82" zoomScaleNormal="90" zoomScaleSheetLayoutView="82" workbookViewId="0">
      <pane ySplit="4" topLeftCell="A5" activePane="bottomLeft" state="frozen"/>
      <selection activeCell="Y17" sqref="Y17"/>
      <selection pane="bottomLeft" activeCell="N5" sqref="N5"/>
    </sheetView>
  </sheetViews>
  <sheetFormatPr defaultColWidth="9" defaultRowHeight="12" x14ac:dyDescent="0.2"/>
  <cols>
    <col min="1" max="1" width="2.26953125" style="50" customWidth="1"/>
    <col min="2" max="2" width="11.6328125" style="50" customWidth="1"/>
    <col min="3" max="3" width="13.7265625" style="50" customWidth="1"/>
    <col min="4" max="6" width="11.6328125" style="50" customWidth="1"/>
    <col min="7" max="7" width="14.36328125" style="50" customWidth="1"/>
    <col min="8" max="8" width="12.26953125" style="50" customWidth="1"/>
    <col min="9" max="9" width="3.90625" style="55" customWidth="1"/>
    <col min="10" max="10" width="13.7265625" style="55" customWidth="1"/>
    <col min="11" max="13" width="11.6328125" style="50" customWidth="1"/>
    <col min="14" max="14" width="11.90625" style="50" customWidth="1"/>
    <col min="15" max="15" width="11.6328125" style="50" customWidth="1"/>
    <col min="16" max="17" width="8.7265625" style="50" customWidth="1"/>
    <col min="18" max="18" width="10" style="50" customWidth="1"/>
    <col min="19" max="16384" width="9" style="50"/>
  </cols>
  <sheetData>
    <row r="1" spans="2:18" ht="20.25" customHeight="1" x14ac:dyDescent="0.2">
      <c r="B1" s="77" t="s">
        <v>142</v>
      </c>
      <c r="C1" s="77"/>
      <c r="D1" s="5"/>
      <c r="E1" s="79"/>
      <c r="F1" s="78" t="s">
        <v>115</v>
      </c>
      <c r="G1" s="170"/>
      <c r="H1" s="171"/>
      <c r="I1" s="50"/>
      <c r="J1" s="50"/>
    </row>
    <row r="2" spans="2:18" s="51" customFormat="1" ht="10" customHeight="1" x14ac:dyDescent="0.2">
      <c r="I2" s="50"/>
      <c r="J2" s="50"/>
      <c r="L2" s="53"/>
      <c r="M2" s="53"/>
      <c r="N2" s="53"/>
      <c r="O2" s="53"/>
      <c r="P2" s="53"/>
      <c r="Q2" s="54"/>
      <c r="R2" s="50"/>
    </row>
    <row r="3" spans="2:18" ht="20.25" customHeight="1" x14ac:dyDescent="0.2">
      <c r="B3" s="52" t="s">
        <v>73</v>
      </c>
      <c r="C3" s="53"/>
      <c r="I3" s="50"/>
      <c r="J3" s="53" t="s">
        <v>72</v>
      </c>
    </row>
    <row r="4" spans="2:18" ht="25" customHeight="1" x14ac:dyDescent="0.2">
      <c r="B4" s="129" t="s">
        <v>68</v>
      </c>
      <c r="C4" s="82" t="s">
        <v>110</v>
      </c>
      <c r="D4" s="128" t="s">
        <v>62</v>
      </c>
      <c r="E4" s="128" t="s">
        <v>19</v>
      </c>
      <c r="F4" s="128" t="s">
        <v>20</v>
      </c>
      <c r="G4" s="82" t="s">
        <v>69</v>
      </c>
      <c r="H4" s="83" t="s">
        <v>63</v>
      </c>
      <c r="I4" s="81"/>
      <c r="J4" s="127" t="s">
        <v>110</v>
      </c>
      <c r="K4" s="128" t="s">
        <v>62</v>
      </c>
      <c r="L4" s="128" t="s">
        <v>19</v>
      </c>
      <c r="M4" s="128" t="s">
        <v>20</v>
      </c>
      <c r="N4" s="89" t="s">
        <v>70</v>
      </c>
      <c r="O4" s="89" t="s">
        <v>64</v>
      </c>
      <c r="P4" s="88" t="s">
        <v>65</v>
      </c>
      <c r="Q4" s="89" t="s">
        <v>102</v>
      </c>
      <c r="R4" s="90" t="s">
        <v>71</v>
      </c>
    </row>
    <row r="5" spans="2:18" s="5" customFormat="1" ht="20.149999999999999" customHeight="1" x14ac:dyDescent="0.2">
      <c r="B5" s="76"/>
      <c r="C5" s="93"/>
      <c r="D5" s="93"/>
      <c r="E5" s="93"/>
      <c r="F5" s="93"/>
      <c r="G5" s="102"/>
      <c r="H5" s="103"/>
      <c r="I5" s="50"/>
      <c r="J5" s="100"/>
      <c r="K5" s="93"/>
      <c r="L5" s="93"/>
      <c r="M5" s="93"/>
      <c r="N5" s="95">
        <f>IF(COUNTIF(K5,"*周辺離島*"),SUMIFS(テーブル14[[#Headers],[#Data],[輸送重量（Kg）]],テーブル14[[#Headers],[#Data],[発地]],K5,テーブル14[[#Headers],[#Data],[※周辺離島名]],J5,テーブル14[[#Headers],[#Data],[着地]],L5,テーブル14[[#Headers],[#Data],[輸送方法]],M5),SUMIFS(テーブル14[[#Headers],[#Data],[輸送重量（Kg）]],テーブル14[[#Headers],[#Data],[発地]],K5,テーブル14[[#Headers],[#Data],[着地]],L5,テーブル14[[#Headers],[#Data],[輸送方法]],M5))</f>
        <v>0</v>
      </c>
      <c r="O5" s="95">
        <f>IF(COUNTIF(K5,"*周辺離島*"),SUMIFS(テーブル14[[#Headers],[#Data],[請求額（円）]],テーブル14[[#Headers],[#Data],[発地]],K5,テーブル14[[#Headers],[#Data],[※周辺離島名]],J5,テーブル14[[#Headers],[#Data],[着地]],L5,テーブル14[[#Headers],[#Data],[輸送方法]],M5),SUMIFS(テーブル14[[#Headers],[#Data],[請求額（円）]],テーブル14[[#Headers],[#Data],[発地]],K5,テーブル14[[#Headers],[#Data],[着地]],L5,テーブル14[[#Headers],[#Data],[輸送方法]],M5))</f>
        <v>0</v>
      </c>
      <c r="P5" s="95" t="str">
        <f t="shared" ref="P5:P14" si="0">IFERROR(ROUNDDOWN(O5/N5,0),"")</f>
        <v/>
      </c>
      <c r="Q5" s="96" t="str">
        <f>IFERROR(IF(K5="沖縄本島",VLOOKUP(K5&amp;L5&amp;M5&amp;$G$1,編集禁止!$B$4:$G$48,6,0),VLOOKUP(K5&amp;L5&amp;M5,編集禁止!$B$4:$G$48,6,0)),"")</f>
        <v/>
      </c>
      <c r="R5" s="97">
        <f>MIN(P5:Q5)</f>
        <v>0</v>
      </c>
    </row>
    <row r="6" spans="2:18" s="5" customFormat="1" ht="20.149999999999999" customHeight="1" x14ac:dyDescent="0.2">
      <c r="B6" s="76"/>
      <c r="C6" s="93"/>
      <c r="D6" s="93"/>
      <c r="E6" s="93"/>
      <c r="F6" s="93"/>
      <c r="G6" s="102"/>
      <c r="H6" s="103"/>
      <c r="I6" s="50"/>
      <c r="J6" s="100"/>
      <c r="K6" s="93"/>
      <c r="L6" s="93"/>
      <c r="M6" s="93"/>
      <c r="N6" s="95">
        <f>IF(COUNTIF(K6,"*周辺離島*"),SUMIFS(テーブル14[[#Headers],[#Data],[輸送重量（Kg）]],テーブル14[[#Headers],[#Data],[発地]],K6,テーブル14[[#Headers],[#Data],[※周辺離島名]],J6,テーブル14[[#Headers],[#Data],[着地]],L6,テーブル14[[#Headers],[#Data],[輸送方法]],M6),SUMIFS(テーブル14[[#Headers],[#Data],[輸送重量（Kg）]],テーブル14[[#Headers],[#Data],[発地]],K6,テーブル14[[#Headers],[#Data],[着地]],L6,テーブル14[[#Headers],[#Data],[輸送方法]],M6))</f>
        <v>0</v>
      </c>
      <c r="O6" s="95">
        <f>IF(COUNTIF(K6,"*周辺離島*"),SUMIFS(テーブル14[[#Headers],[#Data],[請求額（円）]],テーブル14[[#Headers],[#Data],[発地]],K6,テーブル14[[#Headers],[#Data],[※周辺離島名]],J6,テーブル14[[#Headers],[#Data],[着地]],L6,テーブル14[[#Headers],[#Data],[輸送方法]],M6),SUMIFS(テーブル14[[#Headers],[#Data],[請求額（円）]],テーブル14[[#Headers],[#Data],[発地]],K6,テーブル14[[#Headers],[#Data],[着地]],L6,テーブル14[[#Headers],[#Data],[輸送方法]],M6))</f>
        <v>0</v>
      </c>
      <c r="P6" s="95" t="str">
        <f t="shared" si="0"/>
        <v/>
      </c>
      <c r="Q6" s="96" t="str">
        <f>IFERROR(IF(K6="沖縄本島",VLOOKUP(K6&amp;L6&amp;M6&amp;$G$1,編集禁止!$B$4:$G$48,6,0),VLOOKUP(K6&amp;L6&amp;M6,編集禁止!$B$4:$G$48,6,0)),"")</f>
        <v/>
      </c>
      <c r="R6" s="97">
        <f t="shared" ref="R6:R16" si="1">MIN(P6:Q6)</f>
        <v>0</v>
      </c>
    </row>
    <row r="7" spans="2:18" s="5" customFormat="1" ht="20.149999999999999" customHeight="1" x14ac:dyDescent="0.2">
      <c r="B7" s="76"/>
      <c r="C7" s="93"/>
      <c r="D7" s="93"/>
      <c r="E7" s="93"/>
      <c r="F7" s="93"/>
      <c r="G7" s="102"/>
      <c r="H7" s="103"/>
      <c r="I7" s="50"/>
      <c r="J7" s="100"/>
      <c r="K7" s="93"/>
      <c r="L7" s="93"/>
      <c r="M7" s="93"/>
      <c r="N7" s="95">
        <f>IF(COUNTIF(K7,"*周辺離島*"),SUMIFS(テーブル14[[#Headers],[#Data],[輸送重量（Kg）]],テーブル14[[#Headers],[#Data],[発地]],K7,テーブル14[[#Headers],[#Data],[※周辺離島名]],J7,テーブル14[[#Headers],[#Data],[着地]],L7,テーブル14[[#Headers],[#Data],[輸送方法]],M7),SUMIFS(テーブル14[[#Headers],[#Data],[輸送重量（Kg）]],テーブル14[[#Headers],[#Data],[発地]],K7,テーブル14[[#Headers],[#Data],[着地]],L7,テーブル14[[#Headers],[#Data],[輸送方法]],M7))</f>
        <v>0</v>
      </c>
      <c r="O7" s="95">
        <f>IF(COUNTIF(K7,"*周辺離島*"),SUMIFS(テーブル14[[#Headers],[#Data],[請求額（円）]],テーブル14[[#Headers],[#Data],[発地]],K7,テーブル14[[#Headers],[#Data],[※周辺離島名]],J7,テーブル14[[#Headers],[#Data],[着地]],L7,テーブル14[[#Headers],[#Data],[輸送方法]],M7),SUMIFS(テーブル14[[#Headers],[#Data],[請求額（円）]],テーブル14[[#Headers],[#Data],[発地]],K7,テーブル14[[#Headers],[#Data],[着地]],L7,テーブル14[[#Headers],[#Data],[輸送方法]],M7))</f>
        <v>0</v>
      </c>
      <c r="P7" s="95" t="str">
        <f t="shared" si="0"/>
        <v/>
      </c>
      <c r="Q7" s="96" t="str">
        <f>IFERROR(IF(K7="沖縄本島",VLOOKUP(K7&amp;L7&amp;M7&amp;$G$1,編集禁止!$B$4:$G$48,6,0),VLOOKUP(K7&amp;L7&amp;M7,編集禁止!$B$4:$G$48,6,0)),"")</f>
        <v/>
      </c>
      <c r="R7" s="97">
        <f t="shared" si="1"/>
        <v>0</v>
      </c>
    </row>
    <row r="8" spans="2:18" s="5" customFormat="1" ht="20.149999999999999" customHeight="1" x14ac:dyDescent="0.2">
      <c r="B8" s="76"/>
      <c r="C8" s="93"/>
      <c r="D8" s="93"/>
      <c r="E8" s="93"/>
      <c r="F8" s="93"/>
      <c r="G8" s="102"/>
      <c r="H8" s="103"/>
      <c r="I8" s="50"/>
      <c r="J8" s="100"/>
      <c r="K8" s="93"/>
      <c r="L8" s="93"/>
      <c r="M8" s="93"/>
      <c r="N8" s="95">
        <f>IF(COUNTIF(K8,"*周辺離島*"),SUMIFS(テーブル14[[#Headers],[#Data],[輸送重量（Kg）]],テーブル14[[#Headers],[#Data],[発地]],K8,テーブル14[[#Headers],[#Data],[※周辺離島名]],J8,テーブル14[[#Headers],[#Data],[着地]],L8,テーブル14[[#Headers],[#Data],[輸送方法]],M8),SUMIFS(テーブル14[[#Headers],[#Data],[輸送重量（Kg）]],テーブル14[[#Headers],[#Data],[発地]],K8,テーブル14[[#Headers],[#Data],[着地]],L8,テーブル14[[#Headers],[#Data],[輸送方法]],M8))</f>
        <v>0</v>
      </c>
      <c r="O8" s="95">
        <f>IF(COUNTIF(K8,"*周辺離島*"),SUMIFS(テーブル14[[#Headers],[#Data],[請求額（円）]],テーブル14[[#Headers],[#Data],[発地]],K8,テーブル14[[#Headers],[#Data],[※周辺離島名]],J8,テーブル14[[#Headers],[#Data],[着地]],L8,テーブル14[[#Headers],[#Data],[輸送方法]],M8),SUMIFS(テーブル14[[#Headers],[#Data],[請求額（円）]],テーブル14[[#Headers],[#Data],[発地]],K8,テーブル14[[#Headers],[#Data],[着地]],L8,テーブル14[[#Headers],[#Data],[輸送方法]],M8))</f>
        <v>0</v>
      </c>
      <c r="P8" s="95" t="str">
        <f t="shared" si="0"/>
        <v/>
      </c>
      <c r="Q8" s="96" t="str">
        <f>IFERROR(IF(K8="沖縄本島",VLOOKUP(K8&amp;L8&amp;M8&amp;$G$1,編集禁止!$B$4:$G$48,6,0),VLOOKUP(K8&amp;L8&amp;M8,編集禁止!$B$4:$G$48,6,0)),"")</f>
        <v/>
      </c>
      <c r="R8" s="97">
        <f t="shared" si="1"/>
        <v>0</v>
      </c>
    </row>
    <row r="9" spans="2:18" s="5" customFormat="1" ht="20.149999999999999" customHeight="1" x14ac:dyDescent="0.2">
      <c r="B9" s="76"/>
      <c r="C9" s="93"/>
      <c r="D9" s="93"/>
      <c r="E9" s="93"/>
      <c r="F9" s="93"/>
      <c r="G9" s="102"/>
      <c r="H9" s="103"/>
      <c r="I9" s="50"/>
      <c r="J9" s="100"/>
      <c r="K9" s="93"/>
      <c r="L9" s="93"/>
      <c r="M9" s="93"/>
      <c r="N9" s="95">
        <f>IF(COUNTIF(K9,"*周辺離島*"),SUMIFS(テーブル14[[#Headers],[#Data],[輸送重量（Kg）]],テーブル14[[#Headers],[#Data],[発地]],K9,テーブル14[[#Headers],[#Data],[※周辺離島名]],J9,テーブル14[[#Headers],[#Data],[着地]],L9,テーブル14[[#Headers],[#Data],[輸送方法]],M9),SUMIFS(テーブル14[[#Headers],[#Data],[輸送重量（Kg）]],テーブル14[[#Headers],[#Data],[発地]],K9,テーブル14[[#Headers],[#Data],[着地]],L9,テーブル14[[#Headers],[#Data],[輸送方法]],M9))</f>
        <v>0</v>
      </c>
      <c r="O9" s="95">
        <f>IF(COUNTIF(K9,"*周辺離島*"),SUMIFS(テーブル14[[#Headers],[#Data],[請求額（円）]],テーブル14[[#Headers],[#Data],[発地]],K9,テーブル14[[#Headers],[#Data],[※周辺離島名]],J9,テーブル14[[#Headers],[#Data],[着地]],L9,テーブル14[[#Headers],[#Data],[輸送方法]],M9),SUMIFS(テーブル14[[#Headers],[#Data],[請求額（円）]],テーブル14[[#Headers],[#Data],[発地]],K9,テーブル14[[#Headers],[#Data],[着地]],L9,テーブル14[[#Headers],[#Data],[輸送方法]],M9))</f>
        <v>0</v>
      </c>
      <c r="P9" s="95" t="str">
        <f>IFERROR(ROUNDDOWN(O9/N9,0),"")</f>
        <v/>
      </c>
      <c r="Q9" s="96" t="str">
        <f>IFERROR(IF(K9="沖縄本島",VLOOKUP(K9&amp;L9&amp;M9&amp;$G$1,編集禁止!$B$4:$G$48,6,0),VLOOKUP(K9&amp;L9&amp;M9,編集禁止!$B$4:$G$48,6,0)),"")</f>
        <v/>
      </c>
      <c r="R9" s="97">
        <f t="shared" si="1"/>
        <v>0</v>
      </c>
    </row>
    <row r="10" spans="2:18" s="5" customFormat="1" ht="20.149999999999999" customHeight="1" x14ac:dyDescent="0.2">
      <c r="B10" s="76"/>
      <c r="C10" s="93"/>
      <c r="D10" s="93"/>
      <c r="E10" s="93"/>
      <c r="F10" s="93"/>
      <c r="G10" s="102"/>
      <c r="H10" s="103"/>
      <c r="I10" s="50"/>
      <c r="J10" s="100"/>
      <c r="K10" s="93"/>
      <c r="L10" s="93"/>
      <c r="M10" s="93"/>
      <c r="N10" s="95">
        <f>IF(COUNTIF(K10,"*周辺離島*"),SUMIFS(テーブル14[[#Headers],[#Data],[輸送重量（Kg）]],テーブル14[[#Headers],[#Data],[発地]],K10,テーブル14[[#Headers],[#Data],[※周辺離島名]],J10,テーブル14[[#Headers],[#Data],[着地]],L10,テーブル14[[#Headers],[#Data],[輸送方法]],M10),SUMIFS(テーブル14[[#Headers],[#Data],[輸送重量（Kg）]],テーブル14[[#Headers],[#Data],[発地]],K10,テーブル14[[#Headers],[#Data],[着地]],L10,テーブル14[[#Headers],[#Data],[輸送方法]],M10))</f>
        <v>0</v>
      </c>
      <c r="O10" s="95">
        <f>IF(COUNTIF(K10,"*周辺離島*"),SUMIFS(テーブル14[[#Headers],[#Data],[請求額（円）]],テーブル14[[#Headers],[#Data],[発地]],K10,テーブル14[[#Headers],[#Data],[※周辺離島名]],J10,テーブル14[[#Headers],[#Data],[着地]],L10,テーブル14[[#Headers],[#Data],[輸送方法]],M10),SUMIFS(テーブル14[[#Headers],[#Data],[請求額（円）]],テーブル14[[#Headers],[#Data],[発地]],K10,テーブル14[[#Headers],[#Data],[着地]],L10,テーブル14[[#Headers],[#Data],[輸送方法]],M10))</f>
        <v>0</v>
      </c>
      <c r="P10" s="95" t="str">
        <f t="shared" si="0"/>
        <v/>
      </c>
      <c r="Q10" s="96" t="str">
        <f>IFERROR(IF(K10="沖縄本島",VLOOKUP(K10&amp;L10&amp;M10&amp;$G$1,編集禁止!$B$4:$G$48,6,0),VLOOKUP(K10&amp;L10&amp;M10,編集禁止!$B$4:$G$48,6,0)),"")</f>
        <v/>
      </c>
      <c r="R10" s="97">
        <f t="shared" si="1"/>
        <v>0</v>
      </c>
    </row>
    <row r="11" spans="2:18" s="5" customFormat="1" ht="20.149999999999999" customHeight="1" x14ac:dyDescent="0.2">
      <c r="B11" s="76"/>
      <c r="C11" s="93"/>
      <c r="D11" s="93"/>
      <c r="E11" s="93"/>
      <c r="F11" s="93"/>
      <c r="G11" s="102"/>
      <c r="H11" s="103"/>
      <c r="I11" s="50"/>
      <c r="J11" s="100"/>
      <c r="K11" s="93"/>
      <c r="L11" s="93"/>
      <c r="M11" s="93"/>
      <c r="N11" s="95">
        <f>IF(COUNTIF(K11,"*周辺離島*"),SUMIFS(テーブル14[[#Headers],[#Data],[輸送重量（Kg）]],テーブル14[[#Headers],[#Data],[発地]],K11,テーブル14[[#Headers],[#Data],[※周辺離島名]],J11,テーブル14[[#Headers],[#Data],[着地]],L11,テーブル14[[#Headers],[#Data],[輸送方法]],M11),SUMIFS(テーブル14[[#Headers],[#Data],[輸送重量（Kg）]],テーブル14[[#Headers],[#Data],[発地]],K11,テーブル14[[#Headers],[#Data],[着地]],L11,テーブル14[[#Headers],[#Data],[輸送方法]],M11))</f>
        <v>0</v>
      </c>
      <c r="O11" s="95">
        <f>IF(COUNTIF(K11,"*周辺離島*"),SUMIFS(テーブル14[[#Headers],[#Data],[請求額（円）]],テーブル14[[#Headers],[#Data],[発地]],K11,テーブル14[[#Headers],[#Data],[※周辺離島名]],J11,テーブル14[[#Headers],[#Data],[着地]],L11,テーブル14[[#Headers],[#Data],[輸送方法]],M11),SUMIFS(テーブル14[[#Headers],[#Data],[請求額（円）]],テーブル14[[#Headers],[#Data],[発地]],K11,テーブル14[[#Headers],[#Data],[着地]],L11,テーブル14[[#Headers],[#Data],[輸送方法]],M11))</f>
        <v>0</v>
      </c>
      <c r="P11" s="95" t="str">
        <f t="shared" si="0"/>
        <v/>
      </c>
      <c r="Q11" s="96" t="str">
        <f>IFERROR(IF(K11="沖縄本島",VLOOKUP(K11&amp;L11&amp;M11&amp;$G$1,編集禁止!$B$4:$G$48,6,0),VLOOKUP(K11&amp;L11&amp;M11,編集禁止!$B$4:$G$48,6,0)),"")</f>
        <v/>
      </c>
      <c r="R11" s="97">
        <f t="shared" si="1"/>
        <v>0</v>
      </c>
    </row>
    <row r="12" spans="2:18" s="5" customFormat="1" ht="20.149999999999999" customHeight="1" x14ac:dyDescent="0.2">
      <c r="B12" s="76"/>
      <c r="C12" s="93"/>
      <c r="D12" s="93"/>
      <c r="E12" s="93"/>
      <c r="F12" s="93"/>
      <c r="G12" s="102"/>
      <c r="H12" s="103"/>
      <c r="I12" s="50"/>
      <c r="J12" s="100"/>
      <c r="K12" s="93"/>
      <c r="L12" s="93"/>
      <c r="M12" s="93"/>
      <c r="N12" s="95">
        <f>IF(COUNTIF(K12,"*周辺離島*"),SUMIFS(テーブル14[[#Headers],[#Data],[輸送重量（Kg）]],テーブル14[[#Headers],[#Data],[発地]],K12,テーブル14[[#Headers],[#Data],[※周辺離島名]],J12,テーブル14[[#Headers],[#Data],[着地]],L12,テーブル14[[#Headers],[#Data],[輸送方法]],M12),SUMIFS(テーブル14[[#Headers],[#Data],[輸送重量（Kg）]],テーブル14[[#Headers],[#Data],[発地]],K12,テーブル14[[#Headers],[#Data],[着地]],L12,テーブル14[[#Headers],[#Data],[輸送方法]],M12))</f>
        <v>0</v>
      </c>
      <c r="O12" s="95">
        <f>IF(COUNTIF(K12,"*周辺離島*"),SUMIFS(テーブル14[[#Headers],[#Data],[請求額（円）]],テーブル14[[#Headers],[#Data],[発地]],K12,テーブル14[[#Headers],[#Data],[※周辺離島名]],J12,テーブル14[[#Headers],[#Data],[着地]],L12,テーブル14[[#Headers],[#Data],[輸送方法]],M12),SUMIFS(テーブル14[[#Headers],[#Data],[請求額（円）]],テーブル14[[#Headers],[#Data],[発地]],K12,テーブル14[[#Headers],[#Data],[着地]],L12,テーブル14[[#Headers],[#Data],[輸送方法]],M12))</f>
        <v>0</v>
      </c>
      <c r="P12" s="95" t="str">
        <f t="shared" si="0"/>
        <v/>
      </c>
      <c r="Q12" s="96" t="str">
        <f>IFERROR(IF(K12="沖縄本島",VLOOKUP(K12&amp;L12&amp;M12&amp;$G$1,編集禁止!$B$4:$G$48,6,0),VLOOKUP(K12&amp;L12&amp;M12,編集禁止!$B$4:$G$48,6,0)),"")</f>
        <v/>
      </c>
      <c r="R12" s="97">
        <f t="shared" si="1"/>
        <v>0</v>
      </c>
    </row>
    <row r="13" spans="2:18" s="5" customFormat="1" ht="20.149999999999999" customHeight="1" x14ac:dyDescent="0.2">
      <c r="B13" s="76"/>
      <c r="C13" s="93"/>
      <c r="D13" s="93"/>
      <c r="E13" s="93"/>
      <c r="F13" s="93"/>
      <c r="G13" s="102"/>
      <c r="H13" s="103"/>
      <c r="I13" s="50"/>
      <c r="J13" s="101"/>
      <c r="K13" s="94"/>
      <c r="L13" s="93"/>
      <c r="M13" s="93"/>
      <c r="N13" s="95">
        <f>IF(COUNTIF(K13,"*周辺離島*"),SUMIFS(テーブル14[[#Headers],[#Data],[輸送重量（Kg）]],テーブル14[[#Headers],[#Data],[発地]],K13,テーブル14[[#Headers],[#Data],[※周辺離島名]],J13,テーブル14[[#Headers],[#Data],[着地]],L13,テーブル14[[#Headers],[#Data],[輸送方法]],M13),SUMIFS(テーブル14[[#Headers],[#Data],[輸送重量（Kg）]],テーブル14[[#Headers],[#Data],[発地]],K13,テーブル14[[#Headers],[#Data],[着地]],L13,テーブル14[[#Headers],[#Data],[輸送方法]],M13))</f>
        <v>0</v>
      </c>
      <c r="O13" s="95">
        <f>IF(COUNTIF(K13,"*周辺離島*"),SUMIFS(テーブル14[[#Headers],[#Data],[請求額（円）]],テーブル14[[#Headers],[#Data],[発地]],K13,テーブル14[[#Headers],[#Data],[※周辺離島名]],J13,テーブル14[[#Headers],[#Data],[着地]],L13,テーブル14[[#Headers],[#Data],[輸送方法]],M13),SUMIFS(テーブル14[[#Headers],[#Data],[請求額（円）]],テーブル14[[#Headers],[#Data],[発地]],K13,テーブル14[[#Headers],[#Data],[着地]],L13,テーブル14[[#Headers],[#Data],[輸送方法]],M13))</f>
        <v>0</v>
      </c>
      <c r="P13" s="95" t="str">
        <f t="shared" si="0"/>
        <v/>
      </c>
      <c r="Q13" s="96" t="str">
        <f>IFERROR(IF(K13="沖縄本島",VLOOKUP(K13&amp;L13&amp;M13&amp;$G$1,編集禁止!$B$4:$G$48,6,0),VLOOKUP(K13&amp;L13&amp;M13,編集禁止!$B$4:$G$48,6,0)),"")</f>
        <v/>
      </c>
      <c r="R13" s="97">
        <f t="shared" si="1"/>
        <v>0</v>
      </c>
    </row>
    <row r="14" spans="2:18" s="5" customFormat="1" ht="20.149999999999999" customHeight="1" x14ac:dyDescent="0.2">
      <c r="B14" s="76"/>
      <c r="C14" s="93"/>
      <c r="D14" s="93"/>
      <c r="E14" s="93"/>
      <c r="F14" s="93"/>
      <c r="G14" s="102"/>
      <c r="H14" s="103"/>
      <c r="I14" s="50"/>
      <c r="J14" s="100"/>
      <c r="K14" s="93"/>
      <c r="L14" s="93"/>
      <c r="M14" s="93"/>
      <c r="N14" s="95">
        <f>IF(COUNTIF(K14,"*周辺離島*"),SUMIFS(テーブル14[[#Headers],[#Data],[輸送重量（Kg）]],テーブル14[[#Headers],[#Data],[発地]],K14,テーブル14[[#Headers],[#Data],[※周辺離島名]],J14,テーブル14[[#Headers],[#Data],[着地]],L14,テーブル14[[#Headers],[#Data],[輸送方法]],M14),SUMIFS(テーブル14[[#Headers],[#Data],[輸送重量（Kg）]],テーブル14[[#Headers],[#Data],[発地]],K14,テーブル14[[#Headers],[#Data],[着地]],L14,テーブル14[[#Headers],[#Data],[輸送方法]],M14))</f>
        <v>0</v>
      </c>
      <c r="O14" s="95">
        <f>IF(COUNTIF(K14,"*周辺離島*"),SUMIFS(テーブル14[[#Headers],[#Data],[請求額（円）]],テーブル14[[#Headers],[#Data],[発地]],K14,テーブル14[[#Headers],[#Data],[※周辺離島名]],J14,テーブル14[[#Headers],[#Data],[着地]],L14,テーブル14[[#Headers],[#Data],[輸送方法]],M14),SUMIFS(テーブル14[[#Headers],[#Data],[請求額（円）]],テーブル14[[#Headers],[#Data],[発地]],K14,テーブル14[[#Headers],[#Data],[着地]],L14,テーブル14[[#Headers],[#Data],[輸送方法]],M14))</f>
        <v>0</v>
      </c>
      <c r="P14" s="98" t="str">
        <f t="shared" si="0"/>
        <v/>
      </c>
      <c r="Q14" s="96" t="str">
        <f>IFERROR(IF(K14="沖縄本島",VLOOKUP(K14&amp;L14&amp;M14&amp;$G$1,編集禁止!$B$4:$G$48,6,0),VLOOKUP(K14&amp;L14&amp;M14,編集禁止!$B$4:$G$48,6,0)),"")</f>
        <v/>
      </c>
      <c r="R14" s="99">
        <f t="shared" si="1"/>
        <v>0</v>
      </c>
    </row>
    <row r="15" spans="2:18" s="5" customFormat="1" ht="20.149999999999999" customHeight="1" x14ac:dyDescent="0.2">
      <c r="B15" s="76"/>
      <c r="C15" s="93"/>
      <c r="D15" s="93"/>
      <c r="E15" s="93"/>
      <c r="F15" s="93"/>
      <c r="G15" s="102"/>
      <c r="H15" s="103"/>
      <c r="I15" s="50"/>
      <c r="J15" s="100"/>
      <c r="K15" s="93"/>
      <c r="L15" s="93"/>
      <c r="M15" s="93"/>
      <c r="N15" s="95">
        <f>IF(COUNTIF(K15,"*周辺離島*"),SUMIFS(テーブル14[[#Headers],[#Data],[輸送重量（Kg）]],テーブル14[[#Headers],[#Data],[発地]],K15,テーブル14[[#Headers],[#Data],[※周辺離島名]],J15,テーブル14[[#Headers],[#Data],[着地]],L15,テーブル14[[#Headers],[#Data],[輸送方法]],M15),SUMIFS(テーブル14[[#Headers],[#Data],[輸送重量（Kg）]],テーブル14[[#Headers],[#Data],[発地]],K15,テーブル14[[#Headers],[#Data],[着地]],L15,テーブル14[[#Headers],[#Data],[輸送方法]],M15))</f>
        <v>0</v>
      </c>
      <c r="O15" s="95">
        <f>IF(COUNTIF(K15,"*周辺離島*"),SUMIFS(テーブル14[[#Headers],[#Data],[請求額（円）]],テーブル14[[#Headers],[#Data],[発地]],K15,テーブル14[[#Headers],[#Data],[※周辺離島名]],J15,テーブル14[[#Headers],[#Data],[着地]],L15,テーブル14[[#Headers],[#Data],[輸送方法]],M15),SUMIFS(テーブル14[[#Headers],[#Data],[請求額（円）]],テーブル14[[#Headers],[#Data],[発地]],K15,テーブル14[[#Headers],[#Data],[着地]],L15,テーブル14[[#Headers],[#Data],[輸送方法]],M15))</f>
        <v>0</v>
      </c>
      <c r="P15" s="95" t="str">
        <f>IFERROR(ROUNDDOWN(O15/N15,0),"")</f>
        <v/>
      </c>
      <c r="Q15" s="96" t="str">
        <f>IFERROR(IF(K15="沖縄本島",VLOOKUP(K15&amp;L15&amp;M15&amp;$G$1,編集禁止!$B$4:$G$48,6,0),VLOOKUP(K15&amp;L15&amp;M15,編集禁止!$B$4:$G$48,6,0)),"")</f>
        <v/>
      </c>
      <c r="R15" s="97">
        <f t="shared" si="1"/>
        <v>0</v>
      </c>
    </row>
    <row r="16" spans="2:18" s="5" customFormat="1" ht="20.149999999999999" customHeight="1" x14ac:dyDescent="0.2">
      <c r="B16" s="76"/>
      <c r="C16" s="93"/>
      <c r="D16" s="93"/>
      <c r="E16" s="93"/>
      <c r="F16" s="93"/>
      <c r="G16" s="102"/>
      <c r="H16" s="103"/>
      <c r="I16" s="50"/>
      <c r="J16" s="100"/>
      <c r="K16" s="93"/>
      <c r="L16" s="93"/>
      <c r="M16" s="93"/>
      <c r="N16" s="95">
        <f>IF(COUNTIF(K16,"*周辺離島*"),SUMIFS(テーブル14[[#Headers],[#Data],[輸送重量（Kg）]],テーブル14[[#Headers],[#Data],[発地]],K16,テーブル14[[#Headers],[#Data],[※周辺離島名]],J16,テーブル14[[#Headers],[#Data],[着地]],L16,テーブル14[[#Headers],[#Data],[輸送方法]],M16),SUMIFS(テーブル14[[#Headers],[#Data],[輸送重量（Kg）]],テーブル14[[#Headers],[#Data],[発地]],K16,テーブル14[[#Headers],[#Data],[着地]],L16,テーブル14[[#Headers],[#Data],[輸送方法]],M16))</f>
        <v>0</v>
      </c>
      <c r="O16" s="95">
        <f>IF(COUNTIF(K16,"*周辺離島*"),SUMIFS(テーブル14[[#Headers],[#Data],[請求額（円）]],テーブル14[[#Headers],[#Data],[発地]],K16,テーブル14[[#Headers],[#Data],[※周辺離島名]],J16,テーブル14[[#Headers],[#Data],[着地]],L16,テーブル14[[#Headers],[#Data],[輸送方法]],M16),SUMIFS(テーブル14[[#Headers],[#Data],[請求額（円）]],テーブル14[[#Headers],[#Data],[発地]],K16,テーブル14[[#Headers],[#Data],[着地]],L16,テーブル14[[#Headers],[#Data],[輸送方法]],M16))</f>
        <v>0</v>
      </c>
      <c r="P16" s="95" t="str">
        <f>IFERROR(ROUNDDOWN(O16/N16,0),"")</f>
        <v/>
      </c>
      <c r="Q16" s="96" t="str">
        <f>IFERROR(IF(K16="沖縄本島",VLOOKUP(K16&amp;L16&amp;M16&amp;$G$1,編集禁止!$B$4:$G$48,6,0),VLOOKUP(K16&amp;L16&amp;M16,編集禁止!$B$4:$G$48,6,0)),"")</f>
        <v/>
      </c>
      <c r="R16" s="97">
        <f t="shared" si="1"/>
        <v>0</v>
      </c>
    </row>
    <row r="17" spans="2:18" s="5" customFormat="1" ht="20.149999999999999" customHeight="1" x14ac:dyDescent="0.2">
      <c r="B17" s="76"/>
      <c r="C17" s="93"/>
      <c r="D17" s="93"/>
      <c r="E17" s="93"/>
      <c r="F17" s="93"/>
      <c r="G17" s="102"/>
      <c r="H17" s="103"/>
      <c r="I17" s="50"/>
      <c r="J17" s="106"/>
      <c r="K17" s="86" t="s">
        <v>127</v>
      </c>
      <c r="L17" s="86" t="s">
        <v>35</v>
      </c>
      <c r="M17" s="107"/>
      <c r="N17" s="108">
        <f>SUBTOTAL(109,テーブル25[輸送重量①])</f>
        <v>0</v>
      </c>
      <c r="O17" s="108">
        <f>SUBTOTAL(109,テーブル25[請求額②])</f>
        <v>0</v>
      </c>
      <c r="P17" s="109"/>
      <c r="Q17" s="110"/>
      <c r="R17" s="111"/>
    </row>
    <row r="18" spans="2:18" s="5" customFormat="1" ht="20.149999999999999" customHeight="1" x14ac:dyDescent="0.2">
      <c r="B18" s="76"/>
      <c r="C18" s="93"/>
      <c r="D18" s="93"/>
      <c r="E18" s="93"/>
      <c r="F18" s="93"/>
      <c r="G18" s="102"/>
      <c r="H18" s="103"/>
      <c r="I18" s="50"/>
      <c r="J18" s="50"/>
    </row>
    <row r="19" spans="2:18" s="5" customFormat="1" ht="20.149999999999999" customHeight="1" x14ac:dyDescent="0.2">
      <c r="B19" s="76"/>
      <c r="C19" s="93"/>
      <c r="D19" s="93"/>
      <c r="E19" s="93"/>
      <c r="F19" s="93"/>
      <c r="G19" s="102"/>
      <c r="H19" s="103"/>
      <c r="I19" s="50"/>
      <c r="J19" s="50"/>
      <c r="Q19" s="50"/>
    </row>
    <row r="20" spans="2:18" s="5" customFormat="1" ht="20.149999999999999" customHeight="1" x14ac:dyDescent="0.2">
      <c r="B20" s="76"/>
      <c r="C20" s="93"/>
      <c r="D20" s="93"/>
      <c r="E20" s="93"/>
      <c r="F20" s="93"/>
      <c r="G20" s="102"/>
      <c r="H20" s="103"/>
      <c r="I20" s="50"/>
      <c r="J20" s="50"/>
    </row>
    <row r="21" spans="2:18" s="5" customFormat="1" ht="20.149999999999999" customHeight="1" x14ac:dyDescent="0.2">
      <c r="B21" s="76"/>
      <c r="C21" s="93"/>
      <c r="D21" s="93"/>
      <c r="E21" s="93"/>
      <c r="F21" s="93"/>
      <c r="G21" s="102"/>
      <c r="H21" s="103"/>
      <c r="I21" s="50"/>
      <c r="J21" s="50"/>
    </row>
    <row r="22" spans="2:18" s="5" customFormat="1" ht="20.149999999999999" customHeight="1" x14ac:dyDescent="0.2">
      <c r="B22" s="76"/>
      <c r="C22" s="93"/>
      <c r="D22" s="93"/>
      <c r="E22" s="93"/>
      <c r="F22" s="93"/>
      <c r="G22" s="102"/>
      <c r="H22" s="103"/>
      <c r="I22" s="50"/>
      <c r="J22" s="50"/>
    </row>
    <row r="23" spans="2:18" s="5" customFormat="1" ht="20.149999999999999" customHeight="1" x14ac:dyDescent="0.2">
      <c r="B23" s="76"/>
      <c r="C23" s="93"/>
      <c r="D23" s="93"/>
      <c r="E23" s="93"/>
      <c r="F23" s="93"/>
      <c r="G23" s="102"/>
      <c r="H23" s="103"/>
      <c r="I23" s="50"/>
      <c r="J23" s="50"/>
    </row>
    <row r="24" spans="2:18" s="5" customFormat="1" ht="20.149999999999999" customHeight="1" x14ac:dyDescent="0.2">
      <c r="B24" s="76"/>
      <c r="C24" s="93"/>
      <c r="D24" s="93"/>
      <c r="E24" s="93"/>
      <c r="F24" s="93"/>
      <c r="G24" s="102"/>
      <c r="H24" s="103"/>
      <c r="I24" s="50"/>
      <c r="J24" s="50"/>
    </row>
    <row r="25" spans="2:18" s="5" customFormat="1" ht="20.149999999999999" customHeight="1" x14ac:dyDescent="0.2">
      <c r="B25" s="76"/>
      <c r="C25" s="93"/>
      <c r="D25" s="93"/>
      <c r="E25" s="93"/>
      <c r="F25" s="93"/>
      <c r="G25" s="102"/>
      <c r="H25" s="103"/>
      <c r="I25" s="50"/>
      <c r="J25" s="50"/>
    </row>
    <row r="26" spans="2:18" s="5" customFormat="1" ht="20.149999999999999" customHeight="1" x14ac:dyDescent="0.2">
      <c r="B26" s="76"/>
      <c r="C26" s="93"/>
      <c r="D26" s="93"/>
      <c r="E26" s="93"/>
      <c r="F26" s="93"/>
      <c r="G26" s="102"/>
      <c r="H26" s="103"/>
      <c r="I26" s="50"/>
      <c r="J26" s="50"/>
    </row>
    <row r="27" spans="2:18" s="5" customFormat="1" ht="20.149999999999999" customHeight="1" x14ac:dyDescent="0.2">
      <c r="B27" s="76"/>
      <c r="C27" s="93"/>
      <c r="D27" s="93"/>
      <c r="E27" s="93"/>
      <c r="F27" s="93"/>
      <c r="G27" s="102"/>
      <c r="H27" s="103"/>
      <c r="I27" s="50"/>
      <c r="J27" s="50"/>
    </row>
    <row r="28" spans="2:18" s="5" customFormat="1" ht="20.149999999999999" customHeight="1" x14ac:dyDescent="0.2">
      <c r="B28" s="76"/>
      <c r="C28" s="93"/>
      <c r="D28" s="93"/>
      <c r="E28" s="93"/>
      <c r="F28" s="93"/>
      <c r="G28" s="102"/>
      <c r="H28" s="103"/>
      <c r="I28" s="50"/>
      <c r="J28" s="50"/>
    </row>
    <row r="29" spans="2:18" s="5" customFormat="1" ht="20.149999999999999" customHeight="1" x14ac:dyDescent="0.2">
      <c r="B29" s="76"/>
      <c r="C29" s="93"/>
      <c r="D29" s="93"/>
      <c r="E29" s="93"/>
      <c r="F29" s="93"/>
      <c r="G29" s="102"/>
      <c r="H29" s="103"/>
      <c r="I29" s="50"/>
      <c r="J29" s="50"/>
      <c r="Q29" s="50"/>
    </row>
    <row r="30" spans="2:18" s="5" customFormat="1" ht="20.149999999999999" customHeight="1" x14ac:dyDescent="0.2">
      <c r="B30" s="76"/>
      <c r="C30" s="93"/>
      <c r="D30" s="93"/>
      <c r="E30" s="93"/>
      <c r="F30" s="93"/>
      <c r="G30" s="102"/>
      <c r="H30" s="103"/>
      <c r="I30" s="50"/>
      <c r="J30" s="50"/>
    </row>
    <row r="31" spans="2:18" s="5" customFormat="1" ht="20.149999999999999" customHeight="1" x14ac:dyDescent="0.2">
      <c r="B31" s="76"/>
      <c r="C31" s="93"/>
      <c r="D31" s="93"/>
      <c r="E31" s="93"/>
      <c r="F31" s="93"/>
      <c r="G31" s="102"/>
      <c r="H31" s="103"/>
      <c r="I31" s="50"/>
      <c r="J31" s="50"/>
    </row>
    <row r="32" spans="2:18" s="5" customFormat="1" ht="20.149999999999999" customHeight="1" x14ac:dyDescent="0.2">
      <c r="B32" s="76"/>
      <c r="C32" s="93"/>
      <c r="D32" s="93"/>
      <c r="E32" s="93"/>
      <c r="F32" s="93"/>
      <c r="G32" s="102"/>
      <c r="H32" s="103"/>
      <c r="J32" s="50"/>
    </row>
    <row r="33" spans="2:18" s="5" customFormat="1" ht="20.149999999999999" customHeight="1" x14ac:dyDescent="0.2">
      <c r="B33" s="92"/>
      <c r="C33" s="94"/>
      <c r="D33" s="94"/>
      <c r="E33" s="94"/>
      <c r="F33" s="94"/>
      <c r="G33" s="61"/>
      <c r="H33"/>
      <c r="J33" s="50"/>
    </row>
    <row r="34" spans="2:18" s="5" customFormat="1" ht="20.149999999999999" customHeight="1" x14ac:dyDescent="0.2">
      <c r="B34" s="84"/>
      <c r="C34" s="85"/>
      <c r="D34" s="85"/>
      <c r="E34" s="86"/>
      <c r="F34" s="87" t="s">
        <v>126</v>
      </c>
      <c r="G34" s="104">
        <f>SUBTOTAL(109,テーブル14[輸送重量（Kg）])</f>
        <v>0</v>
      </c>
      <c r="H34" s="105">
        <f>SUBTOTAL(109,テーブル14[請求額（円）])</f>
        <v>0</v>
      </c>
      <c r="I34" s="50"/>
      <c r="J34" s="50"/>
    </row>
    <row r="35" spans="2:18" s="53" customFormat="1" ht="20.149999999999999" customHeight="1" x14ac:dyDescent="0.2">
      <c r="B35" s="50"/>
      <c r="C35" s="50"/>
      <c r="D35" s="50"/>
      <c r="E35" s="50"/>
      <c r="F35" s="50"/>
      <c r="G35" s="50"/>
      <c r="H35" s="50"/>
      <c r="I35" s="50"/>
      <c r="J35" s="50"/>
      <c r="K35" s="5"/>
      <c r="L35" s="5"/>
      <c r="M35" s="5"/>
      <c r="N35" s="5"/>
      <c r="O35" s="5"/>
      <c r="P35" s="5"/>
      <c r="Q35" s="5"/>
      <c r="R35" s="5"/>
    </row>
    <row r="36" spans="2:18" ht="20.149999999999999" customHeight="1" x14ac:dyDescent="0.2">
      <c r="I36" s="50"/>
      <c r="J36" s="50"/>
      <c r="K36" s="5"/>
      <c r="L36" s="5"/>
      <c r="M36" s="5"/>
      <c r="N36" s="5"/>
      <c r="O36" s="5"/>
      <c r="P36" s="5"/>
      <c r="Q36" s="5"/>
      <c r="R36" s="5"/>
    </row>
    <row r="37" spans="2:18" ht="25" customHeight="1" x14ac:dyDescent="0.2">
      <c r="I37" s="50"/>
      <c r="J37" s="50"/>
      <c r="K37" s="5"/>
      <c r="L37" s="5"/>
      <c r="M37" s="5"/>
      <c r="N37" s="5"/>
      <c r="O37" s="5"/>
      <c r="P37" s="5"/>
      <c r="Q37" s="5"/>
      <c r="R37" s="5"/>
    </row>
    <row r="38" spans="2:18" ht="25" customHeight="1" x14ac:dyDescent="0.2">
      <c r="I38" s="50"/>
      <c r="J38" s="50"/>
      <c r="K38" s="5"/>
      <c r="L38" s="5"/>
      <c r="M38" s="5"/>
      <c r="N38" s="5"/>
      <c r="O38" s="5"/>
      <c r="P38" s="5"/>
      <c r="Q38" s="53"/>
      <c r="R38" s="53"/>
    </row>
    <row r="39" spans="2:18" ht="25" customHeight="1" x14ac:dyDescent="0.2">
      <c r="I39" s="50"/>
      <c r="J39" s="50"/>
      <c r="K39" s="5"/>
      <c r="L39" s="5"/>
      <c r="M39" s="5"/>
      <c r="N39" s="5"/>
      <c r="O39" s="5"/>
      <c r="P39" s="5"/>
      <c r="Q39" s="53"/>
    </row>
    <row r="40" spans="2:18" ht="25" customHeight="1" x14ac:dyDescent="0.2">
      <c r="I40" s="50"/>
      <c r="J40" s="50"/>
      <c r="K40" s="5"/>
      <c r="L40" s="5"/>
      <c r="M40" s="5"/>
      <c r="N40" s="5"/>
      <c r="O40" s="5"/>
      <c r="P40" s="5"/>
    </row>
    <row r="41" spans="2:18" ht="25" customHeight="1" x14ac:dyDescent="0.2">
      <c r="I41" s="50"/>
      <c r="J41" s="50"/>
    </row>
    <row r="42" spans="2:18" ht="25" customHeight="1" x14ac:dyDescent="0.2">
      <c r="I42" s="50"/>
      <c r="J42" s="50"/>
    </row>
    <row r="43" spans="2:18" ht="25" customHeight="1" x14ac:dyDescent="0.2">
      <c r="I43" s="50"/>
      <c r="J43" s="50"/>
    </row>
    <row r="44" spans="2:18" ht="25" customHeight="1" x14ac:dyDescent="0.2">
      <c r="I44" s="50"/>
      <c r="J44" s="50"/>
    </row>
    <row r="45" spans="2:18" ht="25" customHeight="1" x14ac:dyDescent="0.2">
      <c r="I45" s="50"/>
      <c r="J45" s="50"/>
    </row>
    <row r="46" spans="2:18" ht="25" customHeight="1" x14ac:dyDescent="0.2">
      <c r="I46" s="50"/>
      <c r="J46" s="50"/>
    </row>
    <row r="47" spans="2:18" ht="25" customHeight="1" x14ac:dyDescent="0.2">
      <c r="I47" s="50"/>
      <c r="J47" s="50"/>
    </row>
    <row r="48" spans="2:18" ht="25" customHeight="1" x14ac:dyDescent="0.2">
      <c r="I48" s="50"/>
      <c r="J48" s="50"/>
    </row>
    <row r="49" spans="9:10" ht="15" customHeight="1" x14ac:dyDescent="0.2">
      <c r="I49" s="50"/>
      <c r="J49" s="50"/>
    </row>
    <row r="50" spans="9:10" ht="15" customHeight="1" x14ac:dyDescent="0.2">
      <c r="I50" s="50"/>
      <c r="J50" s="50"/>
    </row>
    <row r="51" spans="9:10" ht="15" customHeight="1" x14ac:dyDescent="0.2">
      <c r="I51" s="50"/>
      <c r="J51" s="50"/>
    </row>
    <row r="52" spans="9:10" ht="15" customHeight="1" x14ac:dyDescent="0.2">
      <c r="J52" s="50"/>
    </row>
    <row r="53" spans="9:10" ht="15" customHeight="1" x14ac:dyDescent="0.2">
      <c r="J53" s="50"/>
    </row>
    <row r="54" spans="9:10" ht="15" customHeight="1" x14ac:dyDescent="0.2">
      <c r="J54" s="50"/>
    </row>
    <row r="55" spans="9:10" ht="15" customHeight="1" x14ac:dyDescent="0.2">
      <c r="J55" s="50"/>
    </row>
    <row r="56" spans="9:10" ht="15" customHeight="1" x14ac:dyDescent="0.2"/>
    <row r="57" spans="9:10" ht="15" customHeight="1" x14ac:dyDescent="0.2"/>
    <row r="58" spans="9:10" ht="15" customHeight="1" x14ac:dyDescent="0.2"/>
    <row r="59" spans="9:10" ht="15" customHeight="1" x14ac:dyDescent="0.2"/>
    <row r="60" spans="9:10" ht="15" customHeight="1" x14ac:dyDescent="0.2"/>
    <row r="61" spans="9:10" ht="15" customHeight="1" x14ac:dyDescent="0.2"/>
    <row r="62" spans="9:10" ht="15" customHeight="1" x14ac:dyDescent="0.2"/>
    <row r="63" spans="9:10" ht="15" customHeight="1" x14ac:dyDescent="0.2"/>
    <row r="64" spans="9:1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sheetData>
  <mergeCells count="1">
    <mergeCell ref="G1:H1"/>
  </mergeCells>
  <phoneticPr fontId="1"/>
  <conditionalFormatting sqref="M5:M16 F5:F34">
    <cfRule type="expression" dxfId="3" priority="1">
      <formula>F5="航空"</formula>
    </cfRule>
    <cfRule type="expression" dxfId="2" priority="2">
      <formula>F5="船舶"</formula>
    </cfRule>
  </conditionalFormatting>
  <dataValidations count="1">
    <dataValidation type="list" allowBlank="1" showInputMessage="1" showErrorMessage="1" sqref="G1:H1" xr:uid="{CA25F23C-FBB3-4BE0-A4F1-A64F8F2F360F}">
      <formula1>"青果物,花き,畜産物,鮮魚等,モズク"</formula1>
    </dataValidation>
  </dataValidations>
  <printOptions horizontalCentered="1" verticalCentered="1"/>
  <pageMargins left="0.39370078740157483" right="0.39370078740157483" top="0.78740157480314965" bottom="0.39370078740157483" header="0.31496062992125984" footer="0.31496062992125984"/>
  <pageSetup paperSize="9" scale="70" orientation="landscape"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882BC3DB-FA59-478E-AD21-C0D489281C50}">
          <x14:formula1>
            <xm:f>編集禁止!$J$4:$J$5</xm:f>
          </x14:formula1>
          <xm:sqref>E5:E33 L5:L16</xm:sqref>
        </x14:dataValidation>
        <x14:dataValidation type="list" allowBlank="1" showInputMessage="1" showErrorMessage="1" xr:uid="{593EF0A2-7A36-4D99-849F-D811270C3C6B}">
          <x14:formula1>
            <xm:f>編集禁止!$K$4:$K$5</xm:f>
          </x14:formula1>
          <xm:sqref>F5:F33 M5:M16</xm:sqref>
        </x14:dataValidation>
        <x14:dataValidation type="list" allowBlank="1" showInputMessage="1" showErrorMessage="1" xr:uid="{80B7BDE5-7179-4C5B-A9F7-62122EFD6E44}">
          <x14:formula1>
            <xm:f>編集禁止!$I$4:$I$13</xm:f>
          </x14:formula1>
          <xm:sqref>D5:D33 K5:K16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30E0-F706-452B-9119-3C69CCE0558C}">
  <sheetPr>
    <tabColor rgb="FFFF0000"/>
  </sheetPr>
  <dimension ref="B1:M48"/>
  <sheetViews>
    <sheetView workbookViewId="0">
      <selection activeCell="K17" sqref="K17"/>
    </sheetView>
  </sheetViews>
  <sheetFormatPr defaultRowHeight="13" x14ac:dyDescent="0.2"/>
  <sheetData>
    <row r="1" spans="2:13" x14ac:dyDescent="0.2">
      <c r="B1" t="s">
        <v>144</v>
      </c>
    </row>
    <row r="3" spans="2:13" x14ac:dyDescent="0.2">
      <c r="C3" t="s">
        <v>81</v>
      </c>
      <c r="D3" t="s">
        <v>82</v>
      </c>
      <c r="E3" t="s">
        <v>83</v>
      </c>
      <c r="F3" t="s">
        <v>84</v>
      </c>
      <c r="G3" t="s">
        <v>85</v>
      </c>
      <c r="I3" s="66" t="s">
        <v>62</v>
      </c>
      <c r="J3" s="66" t="s">
        <v>19</v>
      </c>
      <c r="K3" s="66" t="s">
        <v>20</v>
      </c>
      <c r="L3" s="66" t="s">
        <v>84</v>
      </c>
      <c r="M3" s="66" t="s">
        <v>103</v>
      </c>
    </row>
    <row r="4" spans="2:13" x14ac:dyDescent="0.2">
      <c r="B4" t="str">
        <f>C4&amp;D4&amp;E4&amp;F4</f>
        <v>沖縄本島県外航空青果物</v>
      </c>
      <c r="C4" s="60" t="s">
        <v>66</v>
      </c>
      <c r="D4" s="60" t="s">
        <v>86</v>
      </c>
      <c r="E4" s="60" t="s">
        <v>87</v>
      </c>
      <c r="F4" s="60" t="s">
        <v>88</v>
      </c>
      <c r="G4" s="60">
        <v>50</v>
      </c>
      <c r="I4" t="s">
        <v>66</v>
      </c>
      <c r="J4" t="s">
        <v>86</v>
      </c>
      <c r="K4" t="s">
        <v>87</v>
      </c>
      <c r="L4" t="s">
        <v>88</v>
      </c>
      <c r="M4" t="s">
        <v>104</v>
      </c>
    </row>
    <row r="5" spans="2:13" x14ac:dyDescent="0.2">
      <c r="B5" t="str">
        <f>C5&amp;D5&amp;E5&amp;F5</f>
        <v>沖縄本島県外航空花き</v>
      </c>
      <c r="C5" s="61" t="s">
        <v>66</v>
      </c>
      <c r="D5" s="61" t="str">
        <f t="shared" ref="D5:E13" si="0">D4</f>
        <v>県外</v>
      </c>
      <c r="E5" s="61" t="str">
        <f t="shared" si="0"/>
        <v>航空</v>
      </c>
      <c r="F5" s="61" t="s">
        <v>89</v>
      </c>
      <c r="G5" s="61">
        <v>64</v>
      </c>
      <c r="I5" t="s">
        <v>67</v>
      </c>
      <c r="J5" t="s">
        <v>66</v>
      </c>
      <c r="K5" t="s">
        <v>92</v>
      </c>
      <c r="L5" t="s">
        <v>89</v>
      </c>
      <c r="M5" t="s">
        <v>105</v>
      </c>
    </row>
    <row r="6" spans="2:13" x14ac:dyDescent="0.2">
      <c r="B6" t="str">
        <f t="shared" ref="B6:B12" si="1">C6&amp;D6&amp;E6&amp;F6</f>
        <v>沖縄本島県外航空畜産物</v>
      </c>
      <c r="C6" s="61" t="s">
        <v>66</v>
      </c>
      <c r="D6" s="61" t="str">
        <f t="shared" si="0"/>
        <v>県外</v>
      </c>
      <c r="E6" s="61" t="str">
        <f t="shared" si="0"/>
        <v>航空</v>
      </c>
      <c r="F6" s="61" t="s">
        <v>90</v>
      </c>
      <c r="G6" s="61">
        <v>91</v>
      </c>
      <c r="I6" t="s">
        <v>94</v>
      </c>
      <c r="L6" t="s">
        <v>90</v>
      </c>
      <c r="M6" t="s">
        <v>106</v>
      </c>
    </row>
    <row r="7" spans="2:13" x14ac:dyDescent="0.2">
      <c r="B7" t="str">
        <f t="shared" si="1"/>
        <v>沖縄本島県外航空鮮魚等</v>
      </c>
      <c r="C7" s="61" t="s">
        <v>66</v>
      </c>
      <c r="D7" s="61" t="str">
        <f t="shared" si="0"/>
        <v>県外</v>
      </c>
      <c r="E7" s="61" t="str">
        <f t="shared" si="0"/>
        <v>航空</v>
      </c>
      <c r="F7" s="61" t="s">
        <v>61</v>
      </c>
      <c r="G7" s="61">
        <v>77</v>
      </c>
      <c r="I7" t="s">
        <v>95</v>
      </c>
      <c r="L7" t="s">
        <v>61</v>
      </c>
      <c r="M7" t="s">
        <v>107</v>
      </c>
    </row>
    <row r="8" spans="2:13" x14ac:dyDescent="0.2">
      <c r="B8" t="str">
        <f t="shared" si="1"/>
        <v>沖縄本島県外航空モズク</v>
      </c>
      <c r="C8" s="61" t="s">
        <v>66</v>
      </c>
      <c r="D8" s="61" t="str">
        <f t="shared" si="0"/>
        <v>県外</v>
      </c>
      <c r="E8" s="61" t="str">
        <f t="shared" si="0"/>
        <v>航空</v>
      </c>
      <c r="F8" s="62" t="s">
        <v>91</v>
      </c>
      <c r="G8" s="62">
        <v>80</v>
      </c>
      <c r="I8" t="s">
        <v>117</v>
      </c>
      <c r="L8" t="s">
        <v>91</v>
      </c>
      <c r="M8" t="s">
        <v>108</v>
      </c>
    </row>
    <row r="9" spans="2:13" x14ac:dyDescent="0.2">
      <c r="B9" t="str">
        <f t="shared" si="1"/>
        <v>沖縄本島県外船舶青果物</v>
      </c>
      <c r="C9" s="61" t="s">
        <v>66</v>
      </c>
      <c r="D9" s="61" t="str">
        <f t="shared" si="0"/>
        <v>県外</v>
      </c>
      <c r="E9" s="61" t="s">
        <v>92</v>
      </c>
      <c r="F9" s="61" t="s">
        <v>88</v>
      </c>
      <c r="G9" s="61">
        <v>17</v>
      </c>
      <c r="I9" t="s">
        <v>116</v>
      </c>
      <c r="L9" t="s">
        <v>93</v>
      </c>
      <c r="M9" t="s">
        <v>109</v>
      </c>
    </row>
    <row r="10" spans="2:13" x14ac:dyDescent="0.2">
      <c r="B10" t="str">
        <f t="shared" si="1"/>
        <v>沖縄本島県外船舶花き</v>
      </c>
      <c r="C10" s="61" t="s">
        <v>66</v>
      </c>
      <c r="D10" s="61" t="str">
        <f t="shared" si="0"/>
        <v>県外</v>
      </c>
      <c r="E10" s="61" t="str">
        <f t="shared" si="0"/>
        <v>船舶</v>
      </c>
      <c r="F10" s="61" t="s">
        <v>89</v>
      </c>
      <c r="G10" s="61">
        <v>27</v>
      </c>
      <c r="I10" t="s">
        <v>96</v>
      </c>
    </row>
    <row r="11" spans="2:13" x14ac:dyDescent="0.2">
      <c r="B11" t="str">
        <f t="shared" si="1"/>
        <v>沖縄本島県外船舶畜産物</v>
      </c>
      <c r="C11" s="61" t="s">
        <v>66</v>
      </c>
      <c r="D11" s="61" t="str">
        <f t="shared" si="0"/>
        <v>県外</v>
      </c>
      <c r="E11" s="61" t="str">
        <f t="shared" si="0"/>
        <v>船舶</v>
      </c>
      <c r="F11" s="61" t="s">
        <v>90</v>
      </c>
      <c r="G11" s="61">
        <v>13</v>
      </c>
      <c r="I11" t="s">
        <v>101</v>
      </c>
    </row>
    <row r="12" spans="2:13" x14ac:dyDescent="0.2">
      <c r="B12" t="str">
        <f t="shared" si="1"/>
        <v>沖縄本島県外船舶鮮魚等</v>
      </c>
      <c r="C12" s="61" t="s">
        <v>66</v>
      </c>
      <c r="D12" s="61" t="str">
        <f t="shared" si="0"/>
        <v>県外</v>
      </c>
      <c r="E12" s="61" t="str">
        <f t="shared" si="0"/>
        <v>船舶</v>
      </c>
      <c r="F12" s="61" t="s">
        <v>61</v>
      </c>
      <c r="G12" s="61">
        <v>18</v>
      </c>
      <c r="I12" t="s">
        <v>97</v>
      </c>
    </row>
    <row r="13" spans="2:13" x14ac:dyDescent="0.2">
      <c r="B13" t="str">
        <f>C13&amp;D13&amp;E13&amp;F13</f>
        <v>沖縄本島県外船舶モズク</v>
      </c>
      <c r="C13" s="61" t="s">
        <v>66</v>
      </c>
      <c r="D13" s="61" t="str">
        <f t="shared" si="0"/>
        <v>県外</v>
      </c>
      <c r="E13" s="61" t="str">
        <f t="shared" si="0"/>
        <v>船舶</v>
      </c>
      <c r="F13" s="62" t="s">
        <v>91</v>
      </c>
      <c r="G13" s="62">
        <v>8</v>
      </c>
      <c r="I13" t="s">
        <v>98</v>
      </c>
    </row>
    <row r="14" spans="2:13" x14ac:dyDescent="0.2">
      <c r="B14" t="str">
        <f>C14&amp;D14&amp;E14</f>
        <v>宮古島県外航空</v>
      </c>
      <c r="C14" s="60" t="s">
        <v>67</v>
      </c>
      <c r="D14" s="60" t="s">
        <v>86</v>
      </c>
      <c r="E14" s="60" t="s">
        <v>87</v>
      </c>
      <c r="F14" s="60" t="s">
        <v>93</v>
      </c>
      <c r="G14" s="60">
        <v>98</v>
      </c>
    </row>
    <row r="15" spans="2:13" x14ac:dyDescent="0.2">
      <c r="B15" t="str">
        <f t="shared" ref="B15:B48" si="2">C15&amp;D15&amp;E15</f>
        <v>宮古島県外船舶</v>
      </c>
      <c r="C15" s="61" t="s">
        <v>67</v>
      </c>
      <c r="D15" s="61" t="str">
        <f>D14</f>
        <v>県外</v>
      </c>
      <c r="E15" s="62" t="s">
        <v>92</v>
      </c>
      <c r="F15" s="62" t="s">
        <v>93</v>
      </c>
      <c r="G15" s="62">
        <v>28</v>
      </c>
    </row>
    <row r="16" spans="2:13" x14ac:dyDescent="0.2">
      <c r="B16" t="str">
        <f t="shared" si="2"/>
        <v>宮古島沖縄本島航空</v>
      </c>
      <c r="C16" s="61" t="s">
        <v>67</v>
      </c>
      <c r="D16" s="61" t="s">
        <v>66</v>
      </c>
      <c r="E16" s="61" t="s">
        <v>87</v>
      </c>
      <c r="F16" s="61" t="s">
        <v>93</v>
      </c>
      <c r="G16" s="61">
        <v>73</v>
      </c>
    </row>
    <row r="17" spans="2:7" x14ac:dyDescent="0.2">
      <c r="B17" t="str">
        <f t="shared" si="2"/>
        <v>宮古島沖縄本島船舶</v>
      </c>
      <c r="C17" s="61" t="s">
        <v>67</v>
      </c>
      <c r="D17" s="61" t="str">
        <f>D16</f>
        <v>沖縄本島</v>
      </c>
      <c r="E17" s="62" t="s">
        <v>92</v>
      </c>
      <c r="F17" s="62" t="s">
        <v>93</v>
      </c>
      <c r="G17" s="62">
        <v>17</v>
      </c>
    </row>
    <row r="18" spans="2:7" x14ac:dyDescent="0.2">
      <c r="B18" t="str">
        <f t="shared" si="2"/>
        <v>石垣島県外航空</v>
      </c>
      <c r="C18" s="60" t="s">
        <v>94</v>
      </c>
      <c r="D18" s="60" t="s">
        <v>86</v>
      </c>
      <c r="E18" s="60" t="s">
        <v>87</v>
      </c>
      <c r="F18" s="60" t="s">
        <v>93</v>
      </c>
      <c r="G18" s="60">
        <v>109</v>
      </c>
    </row>
    <row r="19" spans="2:7" x14ac:dyDescent="0.2">
      <c r="B19" t="str">
        <f t="shared" si="2"/>
        <v>石垣島県外船舶</v>
      </c>
      <c r="C19" s="61" t="s">
        <v>94</v>
      </c>
      <c r="D19" s="61" t="str">
        <f>D18</f>
        <v>県外</v>
      </c>
      <c r="E19" s="62" t="s">
        <v>92</v>
      </c>
      <c r="F19" s="62" t="s">
        <v>93</v>
      </c>
      <c r="G19" s="62">
        <v>26</v>
      </c>
    </row>
    <row r="20" spans="2:7" x14ac:dyDescent="0.2">
      <c r="B20" t="str">
        <f t="shared" si="2"/>
        <v>石垣島沖縄本島航空</v>
      </c>
      <c r="C20" s="61" t="s">
        <v>94</v>
      </c>
      <c r="D20" s="61" t="s">
        <v>66</v>
      </c>
      <c r="E20" s="61" t="s">
        <v>87</v>
      </c>
      <c r="F20" s="61" t="s">
        <v>93</v>
      </c>
      <c r="G20" s="61">
        <v>77</v>
      </c>
    </row>
    <row r="21" spans="2:7" x14ac:dyDescent="0.2">
      <c r="B21" t="str">
        <f t="shared" si="2"/>
        <v>石垣島沖縄本島船舶</v>
      </c>
      <c r="C21" s="61" t="s">
        <v>94</v>
      </c>
      <c r="D21" s="61" t="str">
        <f>D20</f>
        <v>沖縄本島</v>
      </c>
      <c r="E21" s="62" t="s">
        <v>92</v>
      </c>
      <c r="F21" s="62" t="s">
        <v>93</v>
      </c>
      <c r="G21" s="62">
        <v>25</v>
      </c>
    </row>
    <row r="22" spans="2:7" x14ac:dyDescent="0.2">
      <c r="B22" t="str">
        <f t="shared" si="2"/>
        <v>久米島県外航空</v>
      </c>
      <c r="C22" s="60" t="s">
        <v>95</v>
      </c>
      <c r="D22" s="60" t="s">
        <v>86</v>
      </c>
      <c r="E22" s="60" t="s">
        <v>87</v>
      </c>
      <c r="F22" s="60" t="s">
        <v>93</v>
      </c>
      <c r="G22" s="60">
        <v>196</v>
      </c>
    </row>
    <row r="23" spans="2:7" x14ac:dyDescent="0.2">
      <c r="B23" t="str">
        <f t="shared" si="2"/>
        <v>久米島県外船舶</v>
      </c>
      <c r="C23" s="61" t="s">
        <v>95</v>
      </c>
      <c r="D23" s="61" t="str">
        <f>D22</f>
        <v>県外</v>
      </c>
      <c r="E23" s="62" t="s">
        <v>92</v>
      </c>
      <c r="F23" s="62" t="s">
        <v>93</v>
      </c>
      <c r="G23" s="62">
        <v>20</v>
      </c>
    </row>
    <row r="24" spans="2:7" x14ac:dyDescent="0.2">
      <c r="B24" t="str">
        <f t="shared" si="2"/>
        <v>久米島沖縄本島航空</v>
      </c>
      <c r="C24" s="61" t="s">
        <v>95</v>
      </c>
      <c r="D24" s="61" t="s">
        <v>66</v>
      </c>
      <c r="E24" s="61" t="s">
        <v>87</v>
      </c>
      <c r="F24" s="61" t="s">
        <v>93</v>
      </c>
      <c r="G24" s="61">
        <v>119</v>
      </c>
    </row>
    <row r="25" spans="2:7" x14ac:dyDescent="0.2">
      <c r="B25" t="str">
        <f t="shared" si="2"/>
        <v>久米島沖縄本島船舶</v>
      </c>
      <c r="C25" s="61" t="s">
        <v>95</v>
      </c>
      <c r="D25" s="61" t="str">
        <f>D24</f>
        <v>沖縄本島</v>
      </c>
      <c r="E25" s="62" t="s">
        <v>92</v>
      </c>
      <c r="F25" s="62" t="s">
        <v>93</v>
      </c>
      <c r="G25" s="62">
        <v>13</v>
      </c>
    </row>
    <row r="26" spans="2:7" x14ac:dyDescent="0.2">
      <c r="B26" t="str">
        <f t="shared" si="2"/>
        <v>南大東島県外航空</v>
      </c>
      <c r="C26" s="60" t="s">
        <v>117</v>
      </c>
      <c r="D26" s="60" t="s">
        <v>86</v>
      </c>
      <c r="E26" s="60" t="s">
        <v>87</v>
      </c>
      <c r="F26" s="60" t="s">
        <v>93</v>
      </c>
      <c r="G26" s="60" t="s">
        <v>143</v>
      </c>
    </row>
    <row r="27" spans="2:7" x14ac:dyDescent="0.2">
      <c r="B27" t="str">
        <f t="shared" si="2"/>
        <v>南大東島県外船舶</v>
      </c>
      <c r="C27" s="61" t="s">
        <v>117</v>
      </c>
      <c r="D27" s="61" t="str">
        <f>D26</f>
        <v>県外</v>
      </c>
      <c r="E27" s="62" t="s">
        <v>92</v>
      </c>
      <c r="F27" s="62" t="s">
        <v>93</v>
      </c>
      <c r="G27" s="62" t="s">
        <v>143</v>
      </c>
    </row>
    <row r="28" spans="2:7" x14ac:dyDescent="0.2">
      <c r="B28" t="str">
        <f t="shared" si="2"/>
        <v>南大東島沖縄本島航空</v>
      </c>
      <c r="C28" s="60" t="s">
        <v>117</v>
      </c>
      <c r="D28" s="60" t="s">
        <v>66</v>
      </c>
      <c r="E28" s="61" t="s">
        <v>87</v>
      </c>
      <c r="F28" s="61" t="s">
        <v>93</v>
      </c>
      <c r="G28" s="61">
        <v>154</v>
      </c>
    </row>
    <row r="29" spans="2:7" x14ac:dyDescent="0.2">
      <c r="B29" t="str">
        <f t="shared" si="2"/>
        <v>南大東島沖縄本島船舶</v>
      </c>
      <c r="C29" s="61" t="s">
        <v>117</v>
      </c>
      <c r="D29" s="61" t="str">
        <f>D28</f>
        <v>沖縄本島</v>
      </c>
      <c r="E29" s="62" t="s">
        <v>92</v>
      </c>
      <c r="F29" s="62" t="s">
        <v>93</v>
      </c>
      <c r="G29" s="62">
        <v>7</v>
      </c>
    </row>
    <row r="30" spans="2:7" x14ac:dyDescent="0.2">
      <c r="B30" t="str">
        <f t="shared" si="2"/>
        <v>北大東島県外航空</v>
      </c>
      <c r="C30" s="60" t="s">
        <v>116</v>
      </c>
      <c r="D30" s="60" t="s">
        <v>86</v>
      </c>
      <c r="E30" s="60" t="s">
        <v>87</v>
      </c>
      <c r="F30" s="60" t="s">
        <v>93</v>
      </c>
      <c r="G30" s="60" t="s">
        <v>143</v>
      </c>
    </row>
    <row r="31" spans="2:7" x14ac:dyDescent="0.2">
      <c r="B31" t="str">
        <f t="shared" si="2"/>
        <v>北大東島県外船舶</v>
      </c>
      <c r="C31" s="61" t="s">
        <v>116</v>
      </c>
      <c r="D31" s="61" t="str">
        <f>D30</f>
        <v>県外</v>
      </c>
      <c r="E31" s="62" t="s">
        <v>92</v>
      </c>
      <c r="F31" s="62" t="s">
        <v>93</v>
      </c>
      <c r="G31" s="62" t="s">
        <v>143</v>
      </c>
    </row>
    <row r="32" spans="2:7" x14ac:dyDescent="0.2">
      <c r="B32" t="str">
        <f t="shared" si="2"/>
        <v>北大東島沖縄本島航空</v>
      </c>
      <c r="C32" s="60" t="s">
        <v>116</v>
      </c>
      <c r="D32" s="60" t="s">
        <v>66</v>
      </c>
      <c r="E32" s="61" t="s">
        <v>87</v>
      </c>
      <c r="F32" s="61" t="s">
        <v>93</v>
      </c>
      <c r="G32" s="61">
        <v>154</v>
      </c>
    </row>
    <row r="33" spans="2:7" x14ac:dyDescent="0.2">
      <c r="B33" t="str">
        <f t="shared" si="2"/>
        <v>北大東島沖縄本島船舶</v>
      </c>
      <c r="C33" s="61" t="s">
        <v>116</v>
      </c>
      <c r="D33" s="61" t="str">
        <f>D32</f>
        <v>沖縄本島</v>
      </c>
      <c r="E33" s="62" t="s">
        <v>92</v>
      </c>
      <c r="F33" s="62" t="s">
        <v>93</v>
      </c>
      <c r="G33" s="62">
        <v>7</v>
      </c>
    </row>
    <row r="34" spans="2:7" x14ac:dyDescent="0.2">
      <c r="B34" t="str">
        <f t="shared" si="2"/>
        <v>多良間島県外航空</v>
      </c>
      <c r="C34" s="60" t="s">
        <v>96</v>
      </c>
      <c r="D34" s="60" t="s">
        <v>86</v>
      </c>
      <c r="E34" s="60" t="s">
        <v>87</v>
      </c>
      <c r="F34" s="60" t="s">
        <v>93</v>
      </c>
      <c r="G34" s="60" t="s">
        <v>143</v>
      </c>
    </row>
    <row r="35" spans="2:7" x14ac:dyDescent="0.2">
      <c r="B35" t="str">
        <f t="shared" si="2"/>
        <v>多良間島県外船舶</v>
      </c>
      <c r="C35" s="61" t="s">
        <v>96</v>
      </c>
      <c r="D35" s="61" t="str">
        <f>D34</f>
        <v>県外</v>
      </c>
      <c r="E35" s="62" t="s">
        <v>92</v>
      </c>
      <c r="F35" s="62" t="s">
        <v>93</v>
      </c>
      <c r="G35" s="62" t="s">
        <v>143</v>
      </c>
    </row>
    <row r="36" spans="2:7" x14ac:dyDescent="0.2">
      <c r="B36" t="str">
        <f t="shared" si="2"/>
        <v>多良間島沖縄本島航空</v>
      </c>
      <c r="C36" s="61" t="s">
        <v>96</v>
      </c>
      <c r="D36" s="61" t="s">
        <v>66</v>
      </c>
      <c r="E36" s="61" t="s">
        <v>87</v>
      </c>
      <c r="F36" s="61" t="s">
        <v>93</v>
      </c>
      <c r="G36" s="61" t="s">
        <v>143</v>
      </c>
    </row>
    <row r="37" spans="2:7" x14ac:dyDescent="0.2">
      <c r="B37" t="str">
        <f t="shared" si="2"/>
        <v>多良間島沖縄本島船舶</v>
      </c>
      <c r="C37" s="61" t="s">
        <v>96</v>
      </c>
      <c r="D37" s="61" t="str">
        <f>D36</f>
        <v>沖縄本島</v>
      </c>
      <c r="E37" s="62" t="s">
        <v>92</v>
      </c>
      <c r="F37" s="62" t="s">
        <v>93</v>
      </c>
      <c r="G37" s="62">
        <v>36</v>
      </c>
    </row>
    <row r="38" spans="2:7" x14ac:dyDescent="0.2">
      <c r="B38" t="str">
        <f t="shared" si="2"/>
        <v>石垣島周辺離島県外航空</v>
      </c>
      <c r="C38" s="60" t="s">
        <v>100</v>
      </c>
      <c r="D38" s="60" t="s">
        <v>86</v>
      </c>
      <c r="E38" s="60" t="s">
        <v>87</v>
      </c>
      <c r="F38" s="60" t="s">
        <v>93</v>
      </c>
      <c r="G38" s="60">
        <v>106</v>
      </c>
    </row>
    <row r="39" spans="2:7" x14ac:dyDescent="0.2">
      <c r="B39" t="str">
        <f t="shared" si="2"/>
        <v>石垣島周辺離島県外船舶</v>
      </c>
      <c r="C39" s="61" t="s">
        <v>100</v>
      </c>
      <c r="D39" s="61" t="str">
        <f>D38</f>
        <v>県外</v>
      </c>
      <c r="E39" s="62" t="s">
        <v>92</v>
      </c>
      <c r="F39" s="62" t="s">
        <v>93</v>
      </c>
      <c r="G39" s="62" t="s">
        <v>143</v>
      </c>
    </row>
    <row r="40" spans="2:7" x14ac:dyDescent="0.2">
      <c r="B40" t="str">
        <f t="shared" si="2"/>
        <v>石垣島周辺離島沖縄本島航空</v>
      </c>
      <c r="C40" s="61" t="s">
        <v>100</v>
      </c>
      <c r="D40" s="61" t="s">
        <v>66</v>
      </c>
      <c r="E40" s="61" t="s">
        <v>87</v>
      </c>
      <c r="F40" s="61" t="s">
        <v>93</v>
      </c>
      <c r="G40" s="61">
        <v>71</v>
      </c>
    </row>
    <row r="41" spans="2:7" x14ac:dyDescent="0.2">
      <c r="B41" t="str">
        <f t="shared" si="2"/>
        <v>石垣島周辺離島沖縄本島船舶</v>
      </c>
      <c r="C41" s="61" t="s">
        <v>100</v>
      </c>
      <c r="D41" s="61" t="str">
        <f>D40</f>
        <v>沖縄本島</v>
      </c>
      <c r="E41" s="62" t="s">
        <v>92</v>
      </c>
      <c r="F41" s="62" t="s">
        <v>93</v>
      </c>
      <c r="G41" s="62" t="s">
        <v>143</v>
      </c>
    </row>
    <row r="42" spans="2:7" x14ac:dyDescent="0.2">
      <c r="B42" t="str">
        <f t="shared" si="2"/>
        <v>与那国島県外航空</v>
      </c>
      <c r="C42" s="60" t="s">
        <v>97</v>
      </c>
      <c r="D42" s="60" t="s">
        <v>86</v>
      </c>
      <c r="E42" s="60" t="s">
        <v>87</v>
      </c>
      <c r="F42" s="60" t="s">
        <v>93</v>
      </c>
      <c r="G42" s="60">
        <v>195</v>
      </c>
    </row>
    <row r="43" spans="2:7" x14ac:dyDescent="0.2">
      <c r="B43" t="str">
        <f t="shared" si="2"/>
        <v>与那国島県外船舶</v>
      </c>
      <c r="C43" s="61" t="s">
        <v>97</v>
      </c>
      <c r="D43" s="61" t="str">
        <f>D42</f>
        <v>県外</v>
      </c>
      <c r="E43" s="62" t="s">
        <v>92</v>
      </c>
      <c r="F43" s="62" t="s">
        <v>93</v>
      </c>
      <c r="G43" s="62" t="s">
        <v>143</v>
      </c>
    </row>
    <row r="44" spans="2:7" x14ac:dyDescent="0.2">
      <c r="B44" t="str">
        <f t="shared" si="2"/>
        <v>与那国島沖縄本島航空</v>
      </c>
      <c r="C44" s="61" t="s">
        <v>97</v>
      </c>
      <c r="D44" s="61" t="s">
        <v>66</v>
      </c>
      <c r="E44" s="61" t="s">
        <v>87</v>
      </c>
      <c r="F44" s="61" t="s">
        <v>93</v>
      </c>
      <c r="G44" s="61">
        <v>171</v>
      </c>
    </row>
    <row r="45" spans="2:7" x14ac:dyDescent="0.2">
      <c r="B45" t="str">
        <f t="shared" si="2"/>
        <v>与那国島沖縄本島船舶</v>
      </c>
      <c r="C45" s="61" t="s">
        <v>97</v>
      </c>
      <c r="D45" s="61" t="str">
        <f>D44</f>
        <v>沖縄本島</v>
      </c>
      <c r="E45" s="62" t="s">
        <v>92</v>
      </c>
      <c r="F45" s="62" t="s">
        <v>93</v>
      </c>
      <c r="G45" s="62" t="s">
        <v>143</v>
      </c>
    </row>
    <row r="46" spans="2:7" x14ac:dyDescent="0.2">
      <c r="B46" t="str">
        <f t="shared" si="2"/>
        <v>沖縄本島周辺離島県外航空</v>
      </c>
      <c r="C46" s="60" t="s">
        <v>98</v>
      </c>
      <c r="D46" s="60" t="s">
        <v>86</v>
      </c>
      <c r="E46" s="60" t="s">
        <v>87</v>
      </c>
      <c r="F46" s="60" t="s">
        <v>93</v>
      </c>
      <c r="G46" s="60">
        <v>113</v>
      </c>
    </row>
    <row r="47" spans="2:7" x14ac:dyDescent="0.2">
      <c r="B47" t="str">
        <f t="shared" si="2"/>
        <v>沖縄本島周辺離島県外船舶</v>
      </c>
      <c r="C47" s="61" t="s">
        <v>98</v>
      </c>
      <c r="D47" s="61" t="str">
        <f>D46</f>
        <v>県外</v>
      </c>
      <c r="E47" s="62" t="s">
        <v>92</v>
      </c>
      <c r="F47" s="62" t="s">
        <v>93</v>
      </c>
      <c r="G47" s="62">
        <v>14</v>
      </c>
    </row>
    <row r="48" spans="2:7" x14ac:dyDescent="0.2">
      <c r="B48" t="str">
        <f t="shared" si="2"/>
        <v>沖縄本島周辺離島沖縄本島船舶</v>
      </c>
      <c r="C48" s="61" t="s">
        <v>98</v>
      </c>
      <c r="D48" s="62" t="s">
        <v>66</v>
      </c>
      <c r="E48" s="62" t="s">
        <v>92</v>
      </c>
      <c r="F48" s="62" t="s">
        <v>93</v>
      </c>
      <c r="G48" s="62">
        <v>11</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610FF-438E-46D9-BAAF-B9F834175B69}">
  <dimension ref="B1:R95"/>
  <sheetViews>
    <sheetView showGridLines="0" zoomScale="73" zoomScaleNormal="73" zoomScaleSheetLayoutView="82" workbookViewId="0">
      <pane ySplit="4" topLeftCell="A5" activePane="bottomLeft" state="frozen"/>
      <selection activeCell="Y17" sqref="Y17"/>
      <selection pane="bottomLeft" activeCell="J29" sqref="J29"/>
    </sheetView>
  </sheetViews>
  <sheetFormatPr defaultColWidth="9" defaultRowHeight="12" x14ac:dyDescent="0.2"/>
  <cols>
    <col min="1" max="1" width="2.26953125" style="50" customWidth="1"/>
    <col min="2" max="2" width="11.6328125" style="50" customWidth="1"/>
    <col min="3" max="3" width="13.7265625" style="50" customWidth="1"/>
    <col min="4" max="6" width="11.6328125" style="50" customWidth="1"/>
    <col min="7" max="7" width="14.36328125" style="50" customWidth="1"/>
    <col min="8" max="8" width="12.26953125" style="50" customWidth="1"/>
    <col min="9" max="9" width="3.90625" style="55" customWidth="1"/>
    <col min="10" max="10" width="13.7265625" style="55" customWidth="1"/>
    <col min="11" max="13" width="11.6328125" style="50" customWidth="1"/>
    <col min="14" max="14" width="11.90625" style="50" customWidth="1"/>
    <col min="15" max="15" width="11.6328125" style="50" customWidth="1"/>
    <col min="16" max="17" width="8.7265625" style="50" customWidth="1"/>
    <col min="18" max="18" width="10" style="50" customWidth="1"/>
    <col min="19" max="16384" width="9" style="50"/>
  </cols>
  <sheetData>
    <row r="1" spans="2:18" ht="20.25" customHeight="1" x14ac:dyDescent="0.2">
      <c r="B1" s="77" t="s">
        <v>142</v>
      </c>
      <c r="C1" s="77"/>
      <c r="D1" s="5"/>
      <c r="E1" s="79"/>
      <c r="F1" s="78" t="s">
        <v>115</v>
      </c>
      <c r="G1" s="172" t="s">
        <v>88</v>
      </c>
      <c r="H1" s="173"/>
      <c r="I1" s="50"/>
      <c r="J1" s="50"/>
    </row>
    <row r="2" spans="2:18" s="51" customFormat="1" ht="10" customHeight="1" x14ac:dyDescent="0.2">
      <c r="I2" s="50"/>
      <c r="J2" s="50"/>
      <c r="L2" s="53"/>
      <c r="M2" s="53"/>
      <c r="N2" s="53"/>
      <c r="O2" s="53"/>
      <c r="P2" s="53"/>
      <c r="Q2" s="54"/>
      <c r="R2" s="50"/>
    </row>
    <row r="3" spans="2:18" ht="20.25" customHeight="1" thickBot="1" x14ac:dyDescent="0.25">
      <c r="B3" s="53" t="s">
        <v>73</v>
      </c>
      <c r="C3" s="53"/>
      <c r="I3" s="50"/>
      <c r="J3" s="53" t="s">
        <v>72</v>
      </c>
    </row>
    <row r="4" spans="2:18" ht="25" customHeight="1" thickBot="1" x14ac:dyDescent="0.25">
      <c r="B4" s="122" t="s">
        <v>68</v>
      </c>
      <c r="C4" s="123" t="s">
        <v>110</v>
      </c>
      <c r="D4" s="124" t="s">
        <v>62</v>
      </c>
      <c r="E4" s="124" t="s">
        <v>19</v>
      </c>
      <c r="F4" s="124" t="s">
        <v>20</v>
      </c>
      <c r="G4" s="125" t="s">
        <v>69</v>
      </c>
      <c r="H4" s="126" t="s">
        <v>63</v>
      </c>
      <c r="I4" s="80"/>
      <c r="J4" s="127" t="s">
        <v>110</v>
      </c>
      <c r="K4" s="128" t="s">
        <v>62</v>
      </c>
      <c r="L4" s="128" t="s">
        <v>19</v>
      </c>
      <c r="M4" s="128" t="s">
        <v>20</v>
      </c>
      <c r="N4" s="89" t="s">
        <v>70</v>
      </c>
      <c r="O4" s="89" t="s">
        <v>64</v>
      </c>
      <c r="P4" s="88" t="s">
        <v>65</v>
      </c>
      <c r="Q4" s="89" t="s">
        <v>102</v>
      </c>
      <c r="R4" s="90" t="s">
        <v>71</v>
      </c>
    </row>
    <row r="5" spans="2:18" s="5" customFormat="1" ht="20.149999999999999" customHeight="1" x14ac:dyDescent="0.2">
      <c r="B5" s="118" t="s">
        <v>118</v>
      </c>
      <c r="C5" s="119"/>
      <c r="D5" s="119" t="s">
        <v>67</v>
      </c>
      <c r="E5" s="119" t="s">
        <v>86</v>
      </c>
      <c r="F5" s="119" t="s">
        <v>87</v>
      </c>
      <c r="G5" s="120">
        <v>1500</v>
      </c>
      <c r="H5" s="121">
        <v>300000</v>
      </c>
      <c r="I5" s="50"/>
      <c r="J5" s="113"/>
      <c r="K5" s="112" t="s">
        <v>67</v>
      </c>
      <c r="L5" s="112" t="s">
        <v>86</v>
      </c>
      <c r="M5" s="112" t="s">
        <v>92</v>
      </c>
      <c r="N5" s="95">
        <f>IF(COUNTIF(K5,"*周辺離島*"),SUMIFS(テーブル1[[#Headers],[#Data],[輸送重量（Kg）]],テーブル1[[#Headers],[#Data],[発地]],K5,テーブル1[[#Headers],[#Data],[※周辺離島名]],J5,テーブル1[[#Headers],[#Data],[着地]],L5,テーブル1[[#Headers],[#Data],[輸送方法]],M5),SUMIFS(テーブル1[[#Headers],[#Data],[輸送重量（Kg）]],テーブル1[[#Headers],[#Data],[発地]],K5,テーブル1[[#Headers],[#Data],[着地]],L5,テーブル1[[#Headers],[#Data],[輸送方法]],M5))</f>
        <v>0</v>
      </c>
      <c r="O5" s="95">
        <f>IF(COUNTIF(K5,"*周辺離島*"),SUMIFS(テーブル1[[#Headers],[#Data],[請求額（円）]],テーブル1[[#Headers],[#Data],[発地]],K5,テーブル1[[#Headers],[#Data],[※周辺離島名]],J5,テーブル1[[#Headers],[#Data],[着地]],L5,テーブル1[[#Headers],[#Data],[輸送方法]],M5),SUMIFS(テーブル1[[#Headers],[#Data],[請求額（円）]],テーブル1[[#Headers],[#Data],[発地]],K5,テーブル1[[#Headers],[#Data],[着地]],L5,テーブル1[[#Headers],[#Data],[輸送方法]],M5))</f>
        <v>0</v>
      </c>
      <c r="P5" s="95" t="str">
        <f t="shared" ref="P5:P14" si="0">IFERROR(ROUNDDOWN(O5/N5,0),"")</f>
        <v/>
      </c>
      <c r="Q5" s="96">
        <f>IFERROR(IF(K5="沖縄本島",VLOOKUP(K5&amp;L5&amp;M5&amp;$G$1,編集禁止!$B$4:$G$48,6,0),VLOOKUP(K5&amp;L5&amp;M5,編集禁止!$B$4:$G$48,6,0)),"")</f>
        <v>28</v>
      </c>
      <c r="R5" s="97">
        <f>MIN(P5:Q5)</f>
        <v>28</v>
      </c>
    </row>
    <row r="6" spans="2:18" s="5" customFormat="1" ht="20.149999999999999" customHeight="1" x14ac:dyDescent="0.2">
      <c r="B6" s="91" t="s">
        <v>119</v>
      </c>
      <c r="C6" s="112"/>
      <c r="D6" s="119" t="s">
        <v>67</v>
      </c>
      <c r="E6" s="112" t="s">
        <v>86</v>
      </c>
      <c r="F6" s="112" t="s">
        <v>87</v>
      </c>
      <c r="G6" s="116">
        <v>1500</v>
      </c>
      <c r="H6" s="117">
        <v>300000</v>
      </c>
      <c r="I6" s="50"/>
      <c r="J6" s="113"/>
      <c r="K6" s="112" t="s">
        <v>67</v>
      </c>
      <c r="L6" s="112" t="s">
        <v>86</v>
      </c>
      <c r="M6" s="112" t="s">
        <v>87</v>
      </c>
      <c r="N6" s="95">
        <f>IF(COUNTIF(K6,"*周辺離島*"),SUMIFS(テーブル1[[#Headers],[#Data],[輸送重量（Kg）]],テーブル1[[#Headers],[#Data],[発地]],K6,テーブル1[[#Headers],[#Data],[※周辺離島名]],J6,テーブル1[[#Headers],[#Data],[着地]],L6,テーブル1[[#Headers],[#Data],[輸送方法]],M6),SUMIFS(テーブル1[[#Headers],[#Data],[輸送重量（Kg）]],テーブル1[[#Headers],[#Data],[発地]],K6,テーブル1[[#Headers],[#Data],[着地]],L6,テーブル1[[#Headers],[#Data],[輸送方法]],M6))</f>
        <v>23000</v>
      </c>
      <c r="O6" s="95">
        <f>IF(COUNTIF(K6,"*周辺離島*"),SUMIFS(テーブル1[[#Headers],[#Data],[請求額（円）]],テーブル1[[#Headers],[#Data],[発地]],K6,テーブル1[[#Headers],[#Data],[※周辺離島名]],J6,テーブル1[[#Headers],[#Data],[着地]],L6,テーブル1[[#Headers],[#Data],[輸送方法]],M6),SUMIFS(テーブル1[[#Headers],[#Data],[請求額（円）]],テーブル1[[#Headers],[#Data],[発地]],K6,テーブル1[[#Headers],[#Data],[着地]],L6,テーブル1[[#Headers],[#Data],[輸送方法]],M6))</f>
        <v>4520000</v>
      </c>
      <c r="P6" s="95">
        <f t="shared" si="0"/>
        <v>196</v>
      </c>
      <c r="Q6" s="96">
        <f>IFERROR(IF(K6="沖縄本島",VLOOKUP(K6&amp;L6&amp;M6&amp;$G$1,編集禁止!$B$4:$G$48,6,0),VLOOKUP(K6&amp;L6&amp;M6,編集禁止!$B$4:$G$48,6,0)),"")</f>
        <v>98</v>
      </c>
      <c r="R6" s="97">
        <f t="shared" ref="R6:R14" si="1">MIN(P6:Q6)</f>
        <v>98</v>
      </c>
    </row>
    <row r="7" spans="2:18" s="5" customFormat="1" ht="20.149999999999999" customHeight="1" x14ac:dyDescent="0.2">
      <c r="B7" s="91" t="s">
        <v>120</v>
      </c>
      <c r="C7" s="112"/>
      <c r="D7" s="119" t="s">
        <v>67</v>
      </c>
      <c r="E7" s="112" t="s">
        <v>86</v>
      </c>
      <c r="F7" s="112" t="s">
        <v>87</v>
      </c>
      <c r="G7" s="116">
        <v>300</v>
      </c>
      <c r="H7" s="117">
        <v>30000</v>
      </c>
      <c r="I7" s="50"/>
      <c r="J7" s="113"/>
      <c r="K7" s="112" t="s">
        <v>67</v>
      </c>
      <c r="L7" s="112" t="s">
        <v>66</v>
      </c>
      <c r="M7" s="112" t="s">
        <v>92</v>
      </c>
      <c r="N7" s="95">
        <f>IF(COUNTIF(K7,"*周辺離島*"),SUMIFS(テーブル1[[#Headers],[#Data],[輸送重量（Kg）]],テーブル1[[#Headers],[#Data],[発地]],K7,テーブル1[[#Headers],[#Data],[※周辺離島名]],J7,テーブル1[[#Headers],[#Data],[着地]],L7,テーブル1[[#Headers],[#Data],[輸送方法]],M7),SUMIFS(テーブル1[[#Headers],[#Data],[輸送重量（Kg）]],テーブル1[[#Headers],[#Data],[発地]],K7,テーブル1[[#Headers],[#Data],[着地]],L7,テーブル1[[#Headers],[#Data],[輸送方法]],M7))</f>
        <v>3000</v>
      </c>
      <c r="O7" s="95">
        <f>IF(COUNTIF(K7,"*周辺離島*"),SUMIFS(テーブル1[[#Headers],[#Data],[請求額（円）]],テーブル1[[#Headers],[#Data],[発地]],K7,テーブル1[[#Headers],[#Data],[※周辺離島名]],J7,テーブル1[[#Headers],[#Data],[着地]],L7,テーブル1[[#Headers],[#Data],[輸送方法]],M7),SUMIFS(テーブル1[[#Headers],[#Data],[請求額（円）]],テーブル1[[#Headers],[#Data],[発地]],K7,テーブル1[[#Headers],[#Data],[着地]],L7,テーブル1[[#Headers],[#Data],[輸送方法]],M7))</f>
        <v>150000</v>
      </c>
      <c r="P7" s="95">
        <f t="shared" si="0"/>
        <v>50</v>
      </c>
      <c r="Q7" s="96">
        <f>IFERROR(IF(K7="沖縄本島",VLOOKUP(K7&amp;L7&amp;M7&amp;$G$1,編集禁止!$B$4:$G$48,6,0),VLOOKUP(K7&amp;L7&amp;M7,編集禁止!$B$4:$G$48,6,0)),"")</f>
        <v>17</v>
      </c>
      <c r="R7" s="97">
        <f t="shared" si="1"/>
        <v>17</v>
      </c>
    </row>
    <row r="8" spans="2:18" s="5" customFormat="1" ht="20.149999999999999" customHeight="1" x14ac:dyDescent="0.2">
      <c r="B8" s="91" t="s">
        <v>121</v>
      </c>
      <c r="C8" s="112"/>
      <c r="D8" s="119" t="s">
        <v>67</v>
      </c>
      <c r="E8" s="112" t="s">
        <v>86</v>
      </c>
      <c r="F8" s="112" t="s">
        <v>87</v>
      </c>
      <c r="G8" s="116">
        <v>15000</v>
      </c>
      <c r="H8" s="117">
        <v>3000000</v>
      </c>
      <c r="I8" s="50"/>
      <c r="J8" s="113"/>
      <c r="K8" s="112" t="s">
        <v>67</v>
      </c>
      <c r="L8" s="112" t="s">
        <v>66</v>
      </c>
      <c r="M8" s="112" t="s">
        <v>87</v>
      </c>
      <c r="N8" s="95">
        <f>IF(COUNTIF(K8,"*周辺離島*"),SUMIFS(テーブル1[[#Headers],[#Data],[輸送重量（Kg）]],テーブル1[[#Headers],[#Data],[発地]],K8,テーブル1[[#Headers],[#Data],[※周辺離島名]],J8,テーブル1[[#Headers],[#Data],[着地]],L8,テーブル1[[#Headers],[#Data],[輸送方法]],M8),SUMIFS(テーブル1[[#Headers],[#Data],[輸送重量（Kg）]],テーブル1[[#Headers],[#Data],[発地]],K8,テーブル1[[#Headers],[#Data],[着地]],L8,テーブル1[[#Headers],[#Data],[輸送方法]],M8))</f>
        <v>10000</v>
      </c>
      <c r="O8" s="95">
        <f>IF(COUNTIF(K8,"*周辺離島*"),SUMIFS(テーブル1[[#Headers],[#Data],[請求額（円）]],テーブル1[[#Headers],[#Data],[発地]],K8,テーブル1[[#Headers],[#Data],[※周辺離島名]],J8,テーブル1[[#Headers],[#Data],[着地]],L8,テーブル1[[#Headers],[#Data],[輸送方法]],M8),SUMIFS(テーブル1[[#Headers],[#Data],[請求額（円）]],テーブル1[[#Headers],[#Data],[発地]],K8,テーブル1[[#Headers],[#Data],[着地]],L8,テーブル1[[#Headers],[#Data],[輸送方法]],M8))</f>
        <v>1000000</v>
      </c>
      <c r="P8" s="95">
        <f t="shared" si="0"/>
        <v>100</v>
      </c>
      <c r="Q8" s="96">
        <f>IFERROR(IF(K8="沖縄本島",VLOOKUP(K8&amp;L8&amp;M8&amp;$G$1,編集禁止!$B$4:$G$48,6,0),VLOOKUP(K8&amp;L8&amp;M8,編集禁止!$B$4:$G$48,6,0)),"")</f>
        <v>73</v>
      </c>
      <c r="R8" s="97">
        <f t="shared" si="1"/>
        <v>73</v>
      </c>
    </row>
    <row r="9" spans="2:18" s="5" customFormat="1" ht="20.149999999999999" customHeight="1" x14ac:dyDescent="0.2">
      <c r="B9" s="91" t="s">
        <v>121</v>
      </c>
      <c r="C9" s="112"/>
      <c r="D9" s="119" t="s">
        <v>67</v>
      </c>
      <c r="E9" s="112" t="s">
        <v>66</v>
      </c>
      <c r="F9" s="112" t="s">
        <v>92</v>
      </c>
      <c r="G9" s="116">
        <v>3000</v>
      </c>
      <c r="H9" s="117">
        <v>150000</v>
      </c>
      <c r="I9" s="50"/>
      <c r="J9" s="113"/>
      <c r="K9" s="112" t="s">
        <v>66</v>
      </c>
      <c r="L9" s="112" t="s">
        <v>86</v>
      </c>
      <c r="M9" s="112" t="s">
        <v>87</v>
      </c>
      <c r="N9" s="95">
        <f>IF(COUNTIF(K9,"*周辺離島*"),SUMIFS(テーブル1[[#Headers],[#Data],[輸送重量（Kg）]],テーブル1[[#Headers],[#Data],[発地]],K9,テーブル1[[#Headers],[#Data],[※周辺離島名]],J9,テーブル1[[#Headers],[#Data],[着地]],L9,テーブル1[[#Headers],[#Data],[輸送方法]],M9),SUMIFS(テーブル1[[#Headers],[#Data],[輸送重量（Kg）]],テーブル1[[#Headers],[#Data],[発地]],K9,テーブル1[[#Headers],[#Data],[着地]],L9,テーブル1[[#Headers],[#Data],[輸送方法]],M9))</f>
        <v>3000</v>
      </c>
      <c r="O9" s="95">
        <f>IF(COUNTIF(K9,"*周辺離島*"),SUMIFS(テーブル1[[#Headers],[#Data],[請求額（円）]],テーブル1[[#Headers],[#Data],[発地]],K9,テーブル1[[#Headers],[#Data],[※周辺離島名]],J9,テーブル1[[#Headers],[#Data],[着地]],L9,テーブル1[[#Headers],[#Data],[輸送方法]],M9),SUMIFS(テーブル1[[#Headers],[#Data],[請求額（円）]],テーブル1[[#Headers],[#Data],[発地]],K9,テーブル1[[#Headers],[#Data],[着地]],L9,テーブル1[[#Headers],[#Data],[輸送方法]],M9))</f>
        <v>500000</v>
      </c>
      <c r="P9" s="95">
        <f>IFERROR(ROUNDDOWN(O9/N9,0),"")</f>
        <v>166</v>
      </c>
      <c r="Q9" s="96">
        <f>IFERROR(IF(K9="沖縄本島",VLOOKUP(K9&amp;L9&amp;M9&amp;$G$1,編集禁止!$B$4:$G$48,6,0),VLOOKUP(K9&amp;L9&amp;M9,編集禁止!$B$4:$G$48,6,0)),"")</f>
        <v>50</v>
      </c>
      <c r="R9" s="97">
        <f t="shared" si="1"/>
        <v>50</v>
      </c>
    </row>
    <row r="10" spans="2:18" s="5" customFormat="1" ht="20.149999999999999" customHeight="1" x14ac:dyDescent="0.2">
      <c r="B10" s="118" t="s">
        <v>121</v>
      </c>
      <c r="C10" s="112"/>
      <c r="D10" s="119" t="s">
        <v>66</v>
      </c>
      <c r="E10" s="112" t="s">
        <v>86</v>
      </c>
      <c r="F10" s="112" t="s">
        <v>87</v>
      </c>
      <c r="G10" s="116">
        <v>3000</v>
      </c>
      <c r="H10" s="117">
        <v>500000</v>
      </c>
      <c r="I10" s="50"/>
      <c r="J10" s="113"/>
      <c r="K10" s="112"/>
      <c r="L10" s="112"/>
      <c r="M10" s="112"/>
      <c r="N10" s="95">
        <f>IF(COUNTIF(K10,"*周辺離島*"),SUMIFS(テーブル1[[#Headers],[#Data],[輸送重量（Kg）]],テーブル1[[#Headers],[#Data],[発地]],K10,テーブル1[[#Headers],[#Data],[※周辺離島名]],J10,テーブル1[[#Headers],[#Data],[着地]],L10,テーブル1[[#Headers],[#Data],[輸送方法]],M10),SUMIFS(テーブル1[[#Headers],[#Data],[輸送重量（Kg）]],テーブル1[[#Headers],[#Data],[発地]],K10,テーブル1[[#Headers],[#Data],[着地]],L10,テーブル1[[#Headers],[#Data],[輸送方法]],M10))</f>
        <v>0</v>
      </c>
      <c r="O10" s="95">
        <f>IF(COUNTIF(K10,"*周辺離島*"),SUMIFS(テーブル1[[#Headers],[#Data],[請求額（円）]],テーブル1[[#Headers],[#Data],[発地]],K10,テーブル1[[#Headers],[#Data],[※周辺離島名]],J10,テーブル1[[#Headers],[#Data],[着地]],L10,テーブル1[[#Headers],[#Data],[輸送方法]],M10),SUMIFS(テーブル1[[#Headers],[#Data],[請求額（円）]],テーブル1[[#Headers],[#Data],[発地]],K10,テーブル1[[#Headers],[#Data],[着地]],L10,テーブル1[[#Headers],[#Data],[輸送方法]],M10))</f>
        <v>0</v>
      </c>
      <c r="P10" s="95" t="str">
        <f t="shared" si="0"/>
        <v/>
      </c>
      <c r="Q10" s="96" t="str">
        <f>IFERROR(IF(K10="沖縄本島",VLOOKUP(K10&amp;L10&amp;M10&amp;$G$1,編集禁止!$B$4:$G$48,6,0),VLOOKUP(K10&amp;L10&amp;M10,編集禁止!$B$4:$G$48,6,0)),"")</f>
        <v/>
      </c>
      <c r="R10" s="97">
        <f t="shared" si="1"/>
        <v>0</v>
      </c>
    </row>
    <row r="11" spans="2:18" s="5" customFormat="1" ht="20.149999999999999" customHeight="1" x14ac:dyDescent="0.2">
      <c r="B11" s="91" t="s">
        <v>122</v>
      </c>
      <c r="C11" s="112"/>
      <c r="D11" s="119" t="s">
        <v>67</v>
      </c>
      <c r="E11" s="112" t="s">
        <v>66</v>
      </c>
      <c r="F11" s="112" t="s">
        <v>87</v>
      </c>
      <c r="G11" s="116">
        <v>5000</v>
      </c>
      <c r="H11" s="117">
        <v>500000</v>
      </c>
      <c r="I11" s="50"/>
      <c r="J11" s="113"/>
      <c r="K11" s="112"/>
      <c r="L11" s="112"/>
      <c r="M11" s="112"/>
      <c r="N11" s="95">
        <f>IF(COUNTIF(K11,"*周辺離島*"),SUMIFS(テーブル1[[#Headers],[#Data],[輸送重量（Kg）]],テーブル1[[#Headers],[#Data],[発地]],K11,テーブル1[[#Headers],[#Data],[※周辺離島名]],J11,テーブル1[[#Headers],[#Data],[着地]],L11,テーブル1[[#Headers],[#Data],[輸送方法]],M11),SUMIFS(テーブル1[[#Headers],[#Data],[輸送重量（Kg）]],テーブル1[[#Headers],[#Data],[発地]],K11,テーブル1[[#Headers],[#Data],[着地]],L11,テーブル1[[#Headers],[#Data],[輸送方法]],M11))</f>
        <v>0</v>
      </c>
      <c r="O11" s="95">
        <f>IF(COUNTIF(K11,"*周辺離島*"),SUMIFS(テーブル1[[#Headers],[#Data],[請求額（円）]],テーブル1[[#Headers],[#Data],[発地]],K11,テーブル1[[#Headers],[#Data],[※周辺離島名]],J11,テーブル1[[#Headers],[#Data],[着地]],L11,テーブル1[[#Headers],[#Data],[輸送方法]],M11),SUMIFS(テーブル1[[#Headers],[#Data],[請求額（円）]],テーブル1[[#Headers],[#Data],[発地]],K11,テーブル1[[#Headers],[#Data],[着地]],L11,テーブル1[[#Headers],[#Data],[輸送方法]],M11))</f>
        <v>0</v>
      </c>
      <c r="P11" s="95" t="str">
        <f t="shared" si="0"/>
        <v/>
      </c>
      <c r="Q11" s="96" t="str">
        <f>IFERROR(IF(K11="沖縄本島",VLOOKUP(K11&amp;L11&amp;M11&amp;$G$1,編集禁止!$B$4:$G$48,6,0),VLOOKUP(K11&amp;L11&amp;M11,編集禁止!$B$4:$G$48,6,0)),"")</f>
        <v/>
      </c>
      <c r="R11" s="97">
        <f t="shared" si="1"/>
        <v>0</v>
      </c>
    </row>
    <row r="12" spans="2:18" s="5" customFormat="1" ht="20.149999999999999" customHeight="1" x14ac:dyDescent="0.2">
      <c r="B12" s="91" t="s">
        <v>122</v>
      </c>
      <c r="C12" s="112"/>
      <c r="D12" s="119" t="s">
        <v>67</v>
      </c>
      <c r="E12" s="112" t="s">
        <v>86</v>
      </c>
      <c r="F12" s="112" t="s">
        <v>87</v>
      </c>
      <c r="G12" s="116">
        <v>2000</v>
      </c>
      <c r="H12" s="117">
        <v>400000</v>
      </c>
      <c r="I12" s="50"/>
      <c r="J12" s="113"/>
      <c r="K12" s="112"/>
      <c r="L12" s="112"/>
      <c r="M12" s="112"/>
      <c r="N12" s="95">
        <f>IF(COUNTIF(K12,"*周辺離島*"),SUMIFS(テーブル1[[#Headers],[#Data],[輸送重量（Kg）]],テーブル1[[#Headers],[#Data],[発地]],K12,テーブル1[[#Headers],[#Data],[※周辺離島名]],J12,テーブル1[[#Headers],[#Data],[着地]],L12,テーブル1[[#Headers],[#Data],[輸送方法]],M12),SUMIFS(テーブル1[[#Headers],[#Data],[輸送重量（Kg）]],テーブル1[[#Headers],[#Data],[発地]],K12,テーブル1[[#Headers],[#Data],[着地]],L12,テーブル1[[#Headers],[#Data],[輸送方法]],M12))</f>
        <v>0</v>
      </c>
      <c r="O12" s="95">
        <f>IF(COUNTIF(K12,"*周辺離島*"),SUMIFS(テーブル1[[#Headers],[#Data],[請求額（円）]],テーブル1[[#Headers],[#Data],[発地]],K12,テーブル1[[#Headers],[#Data],[※周辺離島名]],J12,テーブル1[[#Headers],[#Data],[着地]],L12,テーブル1[[#Headers],[#Data],[輸送方法]],M12),SUMIFS(テーブル1[[#Headers],[#Data],[請求額（円）]],テーブル1[[#Headers],[#Data],[発地]],K12,テーブル1[[#Headers],[#Data],[着地]],L12,テーブル1[[#Headers],[#Data],[輸送方法]],M12))</f>
        <v>0</v>
      </c>
      <c r="P12" s="95" t="str">
        <f t="shared" si="0"/>
        <v/>
      </c>
      <c r="Q12" s="96" t="str">
        <f>IFERROR(IF(K12="沖縄本島",VLOOKUP(K12&amp;L12&amp;M12&amp;$G$1,編集禁止!$B$4:$G$48,6,0),VLOOKUP(K12&amp;L12&amp;M12,編集禁止!$B$4:$G$48,6,0)),"")</f>
        <v/>
      </c>
      <c r="R12" s="97">
        <f t="shared" si="1"/>
        <v>0</v>
      </c>
    </row>
    <row r="13" spans="2:18" s="5" customFormat="1" ht="20.149999999999999" customHeight="1" x14ac:dyDescent="0.2">
      <c r="B13" s="91" t="s">
        <v>138</v>
      </c>
      <c r="C13" s="112"/>
      <c r="D13" s="119" t="s">
        <v>67</v>
      </c>
      <c r="E13" s="112" t="s">
        <v>66</v>
      </c>
      <c r="F13" s="112" t="s">
        <v>87</v>
      </c>
      <c r="G13" s="116">
        <v>5000</v>
      </c>
      <c r="H13" s="117">
        <v>500000</v>
      </c>
      <c r="I13" s="50"/>
      <c r="J13" s="114"/>
      <c r="K13" s="115"/>
      <c r="L13" s="112"/>
      <c r="M13" s="112"/>
      <c r="N13" s="95">
        <f>IF(COUNTIF(K13,"*周辺離島*"),SUMIFS(テーブル1[[#Headers],[#Data],[輸送重量（Kg）]],テーブル1[[#Headers],[#Data],[発地]],K13,テーブル1[[#Headers],[#Data],[※周辺離島名]],J13,テーブル1[[#Headers],[#Data],[着地]],L13,テーブル1[[#Headers],[#Data],[輸送方法]],M13),SUMIFS(テーブル1[[#Headers],[#Data],[輸送重量（Kg）]],テーブル1[[#Headers],[#Data],[発地]],K13,テーブル1[[#Headers],[#Data],[着地]],L13,テーブル1[[#Headers],[#Data],[輸送方法]],M13))</f>
        <v>0</v>
      </c>
      <c r="O13" s="95">
        <f>IF(COUNTIF(K13,"*周辺離島*"),SUMIFS(テーブル1[[#Headers],[#Data],[請求額（円）]],テーブル1[[#Headers],[#Data],[発地]],K13,テーブル1[[#Headers],[#Data],[※周辺離島名]],J13,テーブル1[[#Headers],[#Data],[着地]],L13,テーブル1[[#Headers],[#Data],[輸送方法]],M13),SUMIFS(テーブル1[[#Headers],[#Data],[請求額（円）]],テーブル1[[#Headers],[#Data],[発地]],K13,テーブル1[[#Headers],[#Data],[着地]],L13,テーブル1[[#Headers],[#Data],[輸送方法]],M13))</f>
        <v>0</v>
      </c>
      <c r="P13" s="95" t="str">
        <f t="shared" si="0"/>
        <v/>
      </c>
      <c r="Q13" s="96" t="str">
        <f>IFERROR(IF(K13="沖縄本島",VLOOKUP(K13&amp;L13&amp;M13&amp;$G$1,編集禁止!$B$4:$G$48,6,0),VLOOKUP(K13&amp;L13&amp;M13,編集禁止!$B$4:$G$48,6,0)),"")</f>
        <v/>
      </c>
      <c r="R13" s="97">
        <f t="shared" si="1"/>
        <v>0</v>
      </c>
    </row>
    <row r="14" spans="2:18" s="5" customFormat="1" ht="20.149999999999999" customHeight="1" x14ac:dyDescent="0.2">
      <c r="B14" s="91" t="s">
        <v>138</v>
      </c>
      <c r="C14" s="112"/>
      <c r="D14" s="119" t="s">
        <v>67</v>
      </c>
      <c r="E14" s="112" t="s">
        <v>86</v>
      </c>
      <c r="F14" s="112" t="s">
        <v>87</v>
      </c>
      <c r="G14" s="116">
        <v>1000</v>
      </c>
      <c r="H14" s="117">
        <v>150000</v>
      </c>
      <c r="I14" s="50"/>
      <c r="J14" s="113"/>
      <c r="K14" s="112"/>
      <c r="L14" s="112"/>
      <c r="M14" s="112"/>
      <c r="N14" s="95">
        <f>IF(COUNTIF(K14,"*周辺離島*"),SUMIFS(テーブル1[[#Headers],[#Data],[輸送重量（Kg）]],テーブル1[[#Headers],[#Data],[発地]],K14,テーブル1[[#Headers],[#Data],[※周辺離島名]],J14,テーブル1[[#Headers],[#Data],[着地]],L14,テーブル1[[#Headers],[#Data],[輸送方法]],M14),SUMIFS(テーブル1[[#Headers],[#Data],[輸送重量（Kg）]],テーブル1[[#Headers],[#Data],[発地]],K14,テーブル1[[#Headers],[#Data],[着地]],L14,テーブル1[[#Headers],[#Data],[輸送方法]],M14))</f>
        <v>0</v>
      </c>
      <c r="O14" s="95">
        <f>IF(COUNTIF(K14,"*周辺離島*"),SUMIFS(テーブル1[[#Headers],[#Data],[請求額（円）]],テーブル1[[#Headers],[#Data],[発地]],K14,テーブル1[[#Headers],[#Data],[※周辺離島名]],J14,テーブル1[[#Headers],[#Data],[着地]],L14,テーブル1[[#Headers],[#Data],[輸送方法]],M14),SUMIFS(テーブル1[[#Headers],[#Data],[請求額（円）]],テーブル1[[#Headers],[#Data],[発地]],K14,テーブル1[[#Headers],[#Data],[着地]],L14,テーブル1[[#Headers],[#Data],[輸送方法]],M14))</f>
        <v>0</v>
      </c>
      <c r="P14" s="98" t="str">
        <f t="shared" si="0"/>
        <v/>
      </c>
      <c r="Q14" s="96" t="str">
        <f>IFERROR(IF(K14="沖縄本島",VLOOKUP(K14&amp;L14&amp;M14&amp;$G$1,編集禁止!$B$4:$G$48,6,0),VLOOKUP(K14&amp;L14&amp;M14,編集禁止!$B$4:$G$48,6,0)),"")</f>
        <v/>
      </c>
      <c r="R14" s="99">
        <f t="shared" si="1"/>
        <v>0</v>
      </c>
    </row>
    <row r="15" spans="2:18" s="5" customFormat="1" ht="20.149999999999999" customHeight="1" x14ac:dyDescent="0.2">
      <c r="B15" s="118" t="s">
        <v>123</v>
      </c>
      <c r="C15" s="112"/>
      <c r="D15" s="119" t="s">
        <v>67</v>
      </c>
      <c r="E15" s="112" t="s">
        <v>86</v>
      </c>
      <c r="F15" s="112" t="s">
        <v>87</v>
      </c>
      <c r="G15" s="116">
        <v>500</v>
      </c>
      <c r="H15" s="117">
        <v>100000</v>
      </c>
      <c r="I15" s="50"/>
      <c r="J15" s="100"/>
      <c r="K15" s="93"/>
      <c r="L15" s="93"/>
      <c r="M15" s="93"/>
      <c r="N15" s="95">
        <f>IF(COUNTIF(K15,"*周辺離島*"),SUMIFS(テーブル1[[#Headers],[#Data],[輸送重量（Kg）]],テーブル1[[#Headers],[#Data],[発地]],K15,テーブル1[[#Headers],[#Data],[※周辺離島名]],J15,テーブル1[[#Headers],[#Data],[着地]],L15,テーブル1[[#Headers],[#Data],[輸送方法]],M15),SUMIFS(テーブル1[[#Headers],[#Data],[輸送重量（Kg）]],テーブル1[[#Headers],[#Data],[発地]],K15,テーブル1[[#Headers],[#Data],[着地]],L15,テーブル1[[#Headers],[#Data],[輸送方法]],M15))</f>
        <v>0</v>
      </c>
      <c r="O15" s="95">
        <f>IF(COUNTIF(K15,"*周辺離島*"),SUMIFS(テーブル1[[#Headers],[#Data],[請求額（円）]],テーブル1[[#Headers],[#Data],[発地]],K15,テーブル1[[#Headers],[#Data],[※周辺離島名]],J15,テーブル1[[#Headers],[#Data],[着地]],L15,テーブル1[[#Headers],[#Data],[輸送方法]],M15),SUMIFS(テーブル1[[#Headers],[#Data],[請求額（円）]],テーブル1[[#Headers],[#Data],[発地]],K15,テーブル1[[#Headers],[#Data],[着地]],L15,テーブル1[[#Headers],[#Data],[輸送方法]],M15))</f>
        <v>0</v>
      </c>
      <c r="P15" s="95" t="str">
        <f>IFERROR(ROUNDDOWN(O15/N15,0),"")</f>
        <v/>
      </c>
      <c r="Q15" s="96" t="str">
        <f>IFERROR(IF(K15="沖縄本島",VLOOKUP(K15&amp;L15&amp;M15&amp;$G$1,編集禁止!$B$4:$G$48,6,0),VLOOKUP(K15&amp;L15&amp;M15,編集禁止!$B$4:$G$48,6,0)),"")</f>
        <v/>
      </c>
      <c r="R15" s="97">
        <f t="shared" ref="R15:R16" si="2">MIN(P15:Q15)</f>
        <v>0</v>
      </c>
    </row>
    <row r="16" spans="2:18" s="5" customFormat="1" ht="20.149999999999999" customHeight="1" x14ac:dyDescent="0.2">
      <c r="B16" s="91" t="s">
        <v>124</v>
      </c>
      <c r="C16" s="112"/>
      <c r="D16" s="119" t="s">
        <v>67</v>
      </c>
      <c r="E16" s="112" t="s">
        <v>86</v>
      </c>
      <c r="F16" s="112" t="s">
        <v>87</v>
      </c>
      <c r="G16" s="116">
        <v>700</v>
      </c>
      <c r="H16" s="117">
        <v>140000</v>
      </c>
      <c r="I16" s="50"/>
      <c r="J16" s="100"/>
      <c r="K16" s="93"/>
      <c r="L16" s="93"/>
      <c r="M16" s="93"/>
      <c r="N16" s="95">
        <f>IF(COUNTIF(K16,"*周辺離島*"),SUMIFS(テーブル1[[#Headers],[#Data],[輸送重量（Kg）]],テーブル1[[#Headers],[#Data],[発地]],K16,テーブル1[[#Headers],[#Data],[※周辺離島名]],J16,テーブル1[[#Headers],[#Data],[着地]],L16,テーブル1[[#Headers],[#Data],[輸送方法]],M16),SUMIFS(テーブル1[[#Headers],[#Data],[輸送重量（Kg）]],テーブル1[[#Headers],[#Data],[発地]],K16,テーブル1[[#Headers],[#Data],[着地]],L16,テーブル1[[#Headers],[#Data],[輸送方法]],M16))</f>
        <v>0</v>
      </c>
      <c r="O16" s="95">
        <f>IF(COUNTIF(K16,"*周辺離島*"),SUMIFS(テーブル1[[#Headers],[#Data],[請求額（円）]],テーブル1[[#Headers],[#Data],[発地]],K16,テーブル1[[#Headers],[#Data],[※周辺離島名]],J16,テーブル1[[#Headers],[#Data],[着地]],L16,テーブル1[[#Headers],[#Data],[輸送方法]],M16),SUMIFS(テーブル1[[#Headers],[#Data],[請求額（円）]],テーブル1[[#Headers],[#Data],[発地]],K16,テーブル1[[#Headers],[#Data],[着地]],L16,テーブル1[[#Headers],[#Data],[輸送方法]],M16))</f>
        <v>0</v>
      </c>
      <c r="P16" s="95" t="str">
        <f>IFERROR(ROUNDDOWN(O16/N16,0),"")</f>
        <v/>
      </c>
      <c r="Q16" s="96" t="str">
        <f>IFERROR(IF(K16="沖縄本島",VLOOKUP(K16&amp;L16&amp;M16&amp;$G$1,編集禁止!$B$4:$G$48,6,0),VLOOKUP(K16&amp;L16&amp;M16,編集禁止!$B$4:$G$48,6,0)),"")</f>
        <v/>
      </c>
      <c r="R16" s="97">
        <f t="shared" si="2"/>
        <v>0</v>
      </c>
    </row>
    <row r="17" spans="2:18" s="5" customFormat="1" ht="20.149999999999999" customHeight="1" x14ac:dyDescent="0.2">
      <c r="B17" s="91" t="s">
        <v>125</v>
      </c>
      <c r="C17" s="112"/>
      <c r="D17" s="119" t="s">
        <v>67</v>
      </c>
      <c r="E17" s="112" t="s">
        <v>86</v>
      </c>
      <c r="F17" s="112" t="s">
        <v>87</v>
      </c>
      <c r="G17" s="116">
        <v>500</v>
      </c>
      <c r="H17" s="117">
        <v>100000</v>
      </c>
      <c r="I17" s="50"/>
      <c r="J17" s="106"/>
      <c r="K17" s="86" t="s">
        <v>127</v>
      </c>
      <c r="L17" s="86" t="s">
        <v>35</v>
      </c>
      <c r="M17" s="107"/>
      <c r="N17" s="108">
        <f>SUBTOTAL(109,テーブル2[輸送重量①])</f>
        <v>39000</v>
      </c>
      <c r="O17" s="108">
        <f>SUBTOTAL(109,テーブル2[請求額②])</f>
        <v>6170000</v>
      </c>
      <c r="P17" s="109"/>
      <c r="Q17" s="110"/>
      <c r="R17" s="111"/>
    </row>
    <row r="18" spans="2:18" s="5" customFormat="1" ht="20.149999999999999" customHeight="1" x14ac:dyDescent="0.2">
      <c r="B18" s="91"/>
      <c r="C18" s="112"/>
      <c r="D18" s="119"/>
      <c r="E18" s="112"/>
      <c r="F18" s="112"/>
      <c r="G18" s="116"/>
      <c r="H18" s="117"/>
      <c r="I18" s="50"/>
      <c r="J18" s="50"/>
    </row>
    <row r="19" spans="2:18" s="5" customFormat="1" ht="20.149999999999999" customHeight="1" x14ac:dyDescent="0.2">
      <c r="B19" s="91"/>
      <c r="C19" s="112"/>
      <c r="D19" s="119"/>
      <c r="E19" s="112"/>
      <c r="F19" s="112"/>
      <c r="G19" s="116"/>
      <c r="H19" s="117"/>
      <c r="I19" s="50"/>
      <c r="J19" s="50"/>
      <c r="Q19" s="50"/>
    </row>
    <row r="20" spans="2:18" s="5" customFormat="1" ht="20.149999999999999" customHeight="1" x14ac:dyDescent="0.2">
      <c r="B20" s="91"/>
      <c r="C20" s="112"/>
      <c r="D20" s="112"/>
      <c r="E20" s="112"/>
      <c r="F20" s="112"/>
      <c r="G20" s="116"/>
      <c r="H20" s="117"/>
      <c r="I20" s="50"/>
      <c r="J20" s="50"/>
    </row>
    <row r="21" spans="2:18" s="5" customFormat="1" ht="20.149999999999999" customHeight="1" x14ac:dyDescent="0.2">
      <c r="B21" s="91"/>
      <c r="C21" s="112"/>
      <c r="D21" s="112"/>
      <c r="E21" s="112"/>
      <c r="F21" s="112"/>
      <c r="G21" s="116"/>
      <c r="H21" s="117"/>
      <c r="I21" s="50"/>
      <c r="J21" s="50"/>
    </row>
    <row r="22" spans="2:18" s="5" customFormat="1" ht="20.149999999999999" customHeight="1" x14ac:dyDescent="0.2">
      <c r="B22" s="91"/>
      <c r="C22" s="112"/>
      <c r="D22" s="112"/>
      <c r="E22" s="112"/>
      <c r="F22" s="112"/>
      <c r="G22" s="116"/>
      <c r="H22" s="117"/>
      <c r="I22" s="50"/>
      <c r="J22" s="50"/>
    </row>
    <row r="23" spans="2:18" s="5" customFormat="1" ht="20.149999999999999" customHeight="1" x14ac:dyDescent="0.2">
      <c r="B23" s="91"/>
      <c r="C23" s="93"/>
      <c r="D23" s="93"/>
      <c r="E23" s="93"/>
      <c r="F23" s="93"/>
      <c r="G23" s="102"/>
      <c r="H23" s="103"/>
      <c r="I23" s="50"/>
      <c r="J23" s="50"/>
    </row>
    <row r="24" spans="2:18" s="5" customFormat="1" ht="20.149999999999999" customHeight="1" x14ac:dyDescent="0.2">
      <c r="B24" s="91"/>
      <c r="C24" s="93"/>
      <c r="D24" s="93"/>
      <c r="E24" s="93"/>
      <c r="F24" s="93"/>
      <c r="G24" s="102"/>
      <c r="H24" s="103"/>
      <c r="I24" s="50"/>
      <c r="J24" s="50"/>
    </row>
    <row r="25" spans="2:18" s="5" customFormat="1" ht="20.149999999999999" customHeight="1" x14ac:dyDescent="0.2">
      <c r="B25" s="91"/>
      <c r="C25" s="93"/>
      <c r="D25" s="93"/>
      <c r="E25" s="93"/>
      <c r="F25" s="93"/>
      <c r="G25" s="102"/>
      <c r="H25" s="103"/>
      <c r="I25" s="50"/>
      <c r="J25" s="50"/>
    </row>
    <row r="26" spans="2:18" s="5" customFormat="1" ht="20.149999999999999" customHeight="1" x14ac:dyDescent="0.2">
      <c r="B26" s="91"/>
      <c r="C26" s="93"/>
      <c r="D26" s="93"/>
      <c r="E26" s="93"/>
      <c r="F26" s="93"/>
      <c r="G26" s="102"/>
      <c r="H26" s="103"/>
      <c r="I26" s="50"/>
      <c r="J26" s="50"/>
    </row>
    <row r="27" spans="2:18" s="5" customFormat="1" ht="20.149999999999999" customHeight="1" x14ac:dyDescent="0.2">
      <c r="B27" s="84"/>
      <c r="C27" s="85"/>
      <c r="D27" s="85"/>
      <c r="E27" s="86"/>
      <c r="F27" s="87" t="s">
        <v>126</v>
      </c>
      <c r="G27" s="104">
        <f>SUBTOTAL(109,テーブル1[輸送重量（Kg）])</f>
        <v>39000</v>
      </c>
      <c r="H27" s="105">
        <f>SUBTOTAL(109,テーブル1[請求額（円）])</f>
        <v>6170000</v>
      </c>
      <c r="I27" s="50"/>
      <c r="J27" s="50"/>
    </row>
    <row r="28" spans="2:18" s="5" customFormat="1" ht="20.149999999999999" customHeight="1" x14ac:dyDescent="0.2">
      <c r="B28" s="50"/>
      <c r="I28" s="50"/>
      <c r="J28" s="50"/>
    </row>
    <row r="29" spans="2:18" s="5" customFormat="1" ht="20.149999999999999" customHeight="1" x14ac:dyDescent="0.2">
      <c r="B29" s="50"/>
      <c r="I29" s="50"/>
      <c r="J29" s="50"/>
      <c r="Q29" s="50"/>
    </row>
    <row r="30" spans="2:18" s="5" customFormat="1" ht="20.149999999999999" customHeight="1" x14ac:dyDescent="0.2">
      <c r="B30" s="50"/>
      <c r="I30" s="50"/>
      <c r="J30" s="50"/>
    </row>
    <row r="31" spans="2:18" s="5" customFormat="1" ht="20.149999999999999" customHeight="1" x14ac:dyDescent="0.2">
      <c r="B31" s="50"/>
      <c r="I31" s="50"/>
      <c r="J31" s="50"/>
    </row>
    <row r="32" spans="2:18" s="5" customFormat="1" ht="20.149999999999999" customHeight="1" x14ac:dyDescent="0.2">
      <c r="B32" s="50"/>
      <c r="J32" s="50"/>
    </row>
    <row r="33" spans="2:18" s="5" customFormat="1" ht="20.149999999999999" customHeight="1" x14ac:dyDescent="0.2">
      <c r="B33" s="50"/>
      <c r="J33" s="50"/>
    </row>
    <row r="34" spans="2:18" s="5" customFormat="1" ht="20.149999999999999" customHeight="1" x14ac:dyDescent="0.2">
      <c r="B34" s="50"/>
      <c r="C34" s="50"/>
      <c r="D34" s="50"/>
      <c r="E34" s="50"/>
      <c r="F34" s="50"/>
      <c r="G34" s="50"/>
      <c r="H34" s="50"/>
      <c r="I34" s="50"/>
      <c r="J34" s="50"/>
    </row>
    <row r="35" spans="2:18" s="53" customFormat="1" ht="20.149999999999999" customHeight="1" x14ac:dyDescent="0.2">
      <c r="B35" s="50"/>
      <c r="C35" s="50"/>
      <c r="D35" s="50"/>
      <c r="E35" s="50"/>
      <c r="F35" s="50"/>
      <c r="G35" s="50"/>
      <c r="H35" s="50"/>
      <c r="I35" s="50"/>
      <c r="J35" s="50"/>
      <c r="K35" s="5"/>
      <c r="L35" s="5"/>
      <c r="M35" s="5"/>
      <c r="N35" s="5"/>
      <c r="O35" s="5"/>
      <c r="P35" s="5"/>
      <c r="Q35" s="5"/>
      <c r="R35" s="5"/>
    </row>
    <row r="36" spans="2:18" ht="20.149999999999999" customHeight="1" x14ac:dyDescent="0.2">
      <c r="I36" s="50"/>
      <c r="J36" s="50"/>
      <c r="K36" s="5"/>
      <c r="L36" s="5"/>
      <c r="M36" s="5"/>
      <c r="N36" s="5"/>
      <c r="O36" s="5"/>
      <c r="P36" s="5"/>
      <c r="Q36" s="5"/>
      <c r="R36" s="5"/>
    </row>
    <row r="37" spans="2:18" ht="25" customHeight="1" x14ac:dyDescent="0.2">
      <c r="I37" s="50"/>
      <c r="J37" s="50"/>
      <c r="K37" s="5"/>
      <c r="L37" s="5"/>
      <c r="M37" s="5"/>
      <c r="N37" s="5"/>
      <c r="O37" s="5"/>
      <c r="P37" s="5"/>
      <c r="Q37" s="5"/>
      <c r="R37" s="5"/>
    </row>
    <row r="38" spans="2:18" ht="25" customHeight="1" x14ac:dyDescent="0.2">
      <c r="I38" s="50"/>
      <c r="J38" s="50"/>
      <c r="K38" s="5"/>
      <c r="L38" s="5"/>
      <c r="M38" s="5"/>
      <c r="N38" s="5"/>
      <c r="O38" s="5"/>
      <c r="P38" s="5"/>
      <c r="Q38" s="53"/>
      <c r="R38" s="53"/>
    </row>
    <row r="39" spans="2:18" ht="25" customHeight="1" x14ac:dyDescent="0.2">
      <c r="I39" s="50"/>
      <c r="J39" s="50"/>
      <c r="K39" s="5"/>
      <c r="L39" s="5"/>
      <c r="M39" s="5"/>
      <c r="N39" s="5"/>
      <c r="O39" s="5"/>
      <c r="P39" s="5"/>
      <c r="Q39" s="53"/>
    </row>
    <row r="40" spans="2:18" ht="25" customHeight="1" x14ac:dyDescent="0.2">
      <c r="I40" s="50"/>
      <c r="J40" s="50"/>
      <c r="K40" s="5"/>
      <c r="L40" s="5"/>
      <c r="M40" s="5"/>
      <c r="N40" s="5"/>
      <c r="O40" s="5"/>
      <c r="P40" s="5"/>
    </row>
    <row r="41" spans="2:18" ht="25" customHeight="1" x14ac:dyDescent="0.2">
      <c r="I41" s="50"/>
      <c r="J41" s="50"/>
    </row>
    <row r="42" spans="2:18" ht="25" customHeight="1" x14ac:dyDescent="0.2">
      <c r="I42" s="50"/>
      <c r="J42" s="50"/>
    </row>
    <row r="43" spans="2:18" ht="25" customHeight="1" x14ac:dyDescent="0.2">
      <c r="I43" s="50"/>
      <c r="J43" s="50"/>
    </row>
    <row r="44" spans="2:18" ht="25" customHeight="1" x14ac:dyDescent="0.2">
      <c r="I44" s="50"/>
      <c r="J44" s="50"/>
    </row>
    <row r="45" spans="2:18" ht="25" customHeight="1" x14ac:dyDescent="0.2">
      <c r="I45" s="50"/>
      <c r="J45" s="50"/>
    </row>
    <row r="46" spans="2:18" ht="25" customHeight="1" x14ac:dyDescent="0.2">
      <c r="I46" s="50"/>
      <c r="J46" s="50"/>
    </row>
    <row r="47" spans="2:18" ht="25" customHeight="1" x14ac:dyDescent="0.2">
      <c r="I47" s="50"/>
      <c r="J47" s="50"/>
    </row>
    <row r="48" spans="2:18" ht="25" customHeight="1" x14ac:dyDescent="0.2">
      <c r="I48" s="50"/>
      <c r="J48" s="50"/>
    </row>
    <row r="49" spans="9:10" ht="15" customHeight="1" x14ac:dyDescent="0.2">
      <c r="I49" s="50"/>
      <c r="J49" s="50"/>
    </row>
    <row r="50" spans="9:10" ht="15" customHeight="1" x14ac:dyDescent="0.2">
      <c r="I50" s="50"/>
      <c r="J50" s="50"/>
    </row>
    <row r="51" spans="9:10" ht="15" customHeight="1" x14ac:dyDescent="0.2">
      <c r="I51" s="50"/>
      <c r="J51" s="50"/>
    </row>
    <row r="52" spans="9:10" ht="15" customHeight="1" x14ac:dyDescent="0.2">
      <c r="J52" s="50"/>
    </row>
    <row r="53" spans="9:10" ht="15" customHeight="1" x14ac:dyDescent="0.2">
      <c r="J53" s="50"/>
    </row>
    <row r="54" spans="9:10" ht="15" customHeight="1" x14ac:dyDescent="0.2">
      <c r="J54" s="50"/>
    </row>
    <row r="55" spans="9:10" ht="15" customHeight="1" x14ac:dyDescent="0.2">
      <c r="J55" s="50"/>
    </row>
    <row r="56" spans="9:10" ht="15" customHeight="1" x14ac:dyDescent="0.2"/>
    <row r="57" spans="9:10" ht="15" customHeight="1" x14ac:dyDescent="0.2"/>
    <row r="58" spans="9:10" ht="15" customHeight="1" x14ac:dyDescent="0.2"/>
    <row r="59" spans="9:10" ht="15" customHeight="1" x14ac:dyDescent="0.2"/>
    <row r="60" spans="9:10" ht="15" customHeight="1" x14ac:dyDescent="0.2"/>
    <row r="61" spans="9:10" ht="15" customHeight="1" x14ac:dyDescent="0.2"/>
    <row r="62" spans="9:10" ht="15" customHeight="1" x14ac:dyDescent="0.2"/>
    <row r="63" spans="9:10" ht="15" customHeight="1" x14ac:dyDescent="0.2"/>
    <row r="64" spans="9:1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sheetData>
  <mergeCells count="1">
    <mergeCell ref="G1:H1"/>
  </mergeCells>
  <phoneticPr fontId="1"/>
  <conditionalFormatting sqref="M5:M16 F5:F26">
    <cfRule type="expression" dxfId="1" priority="3">
      <formula>F5="航空"</formula>
    </cfRule>
    <cfRule type="expression" dxfId="0" priority="4">
      <formula>F5="船舶"</formula>
    </cfRule>
  </conditionalFormatting>
  <dataValidations count="1">
    <dataValidation type="list" allowBlank="1" showInputMessage="1" showErrorMessage="1" sqref="G1:H1" xr:uid="{EDEE6152-A12A-4875-9758-B3960FB4C870}">
      <formula1>"青果物,花き,畜産物,鮮魚等,モズク"</formula1>
    </dataValidation>
  </dataValidations>
  <printOptions horizontalCentered="1" verticalCentered="1"/>
  <pageMargins left="0.39370078740157483" right="0.39370078740157483" top="0.78740157480314965" bottom="0.39370078740157483" header="0.31496062992125984" footer="0.31496062992125984"/>
  <pageSetup paperSize="9" scale="70"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52255CC7-5C5E-4C20-8320-FFF90F8173C1}">
          <x14:formula1>
            <xm:f>編集禁止!$I$4:$I$13</xm:f>
          </x14:formula1>
          <xm:sqref>K5:K16 D5:D26</xm:sqref>
        </x14:dataValidation>
        <x14:dataValidation type="list" allowBlank="1" showInputMessage="1" showErrorMessage="1" xr:uid="{70C3CC0D-A235-48D0-8FC3-FC138E236E44}">
          <x14:formula1>
            <xm:f>編集禁止!$K$4:$K$5</xm:f>
          </x14:formula1>
          <xm:sqref>M5:M16 F5:F26</xm:sqref>
        </x14:dataValidation>
        <x14:dataValidation type="list" allowBlank="1" showInputMessage="1" showErrorMessage="1" xr:uid="{14738667-DF67-49EC-A938-7DBCFB01F469}">
          <x14:formula1>
            <xm:f>編集禁止!$J$4:$J$5</xm:f>
          </x14:formula1>
          <xm:sqref>L5:L16 E5:E26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報告書</vt:lpstr>
      <vt:lpstr>別紙1</vt:lpstr>
      <vt:lpstr>別紙2</vt:lpstr>
      <vt:lpstr>別紙3</vt:lpstr>
      <vt:lpstr>編集禁止</vt:lpstr>
      <vt:lpstr>【記入例】別紙3</vt:lpstr>
      <vt:lpstr>【記入例】別紙3!Print_Area</vt:lpstr>
      <vt:lpstr>別紙1!Print_Area</vt:lpstr>
      <vt:lpstr>別紙2!Print_Area</vt:lpstr>
      <vt:lpstr>別紙3!Print_Area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仲吉　朝尚</dc:creator>
  <cp:lastModifiedBy>0006567</cp:lastModifiedBy>
  <cp:lastPrinted>2025-06-04T05:53:45Z</cp:lastPrinted>
  <dcterms:created xsi:type="dcterms:W3CDTF">1997-01-08T22:48:59Z</dcterms:created>
  <dcterms:modified xsi:type="dcterms:W3CDTF">2026-04-05T09:53:16Z</dcterms:modified>
</cp:coreProperties>
</file>