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updateLinks="never" codeName="ThisWorkbook" defaultThemeVersion="124226"/>
  <mc:AlternateContent xmlns:mc="http://schemas.openxmlformats.org/markup-compatibility/2006">
    <mc:Choice Requires="x15">
      <x15ac:absPath xmlns:x15ac="http://schemas.microsoft.com/office/spreadsheetml/2010/11/ac" url="C:\Users\JH018\Desktop\実績報告\"/>
    </mc:Choice>
  </mc:AlternateContent>
  <xr:revisionPtr revIDLastSave="0" documentId="8_{D7A8C627-87DE-4B33-93FE-C23CC75C438D}" xr6:coauthVersionLast="36" xr6:coauthVersionMax="36" xr10:uidLastSave="{00000000-0000-0000-0000-000000000000}"/>
  <bookViews>
    <workbookView xWindow="0" yWindow="0" windowWidth="28800" windowHeight="12135"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<sst xmlns="http://schemas.openxmlformats.org/spreadsheetml/2006/main" count="4812" uniqueCount="2324">
  <si>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</si>
  <si>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</si>
  <si>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</si>
  <si>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</si>
  <si>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</si>
  <si>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</si>
  <si>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</si>
  <si>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</si>
  <si>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</si>
  <si>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</si>
  <si>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</si>
  <si>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</si>
  <si>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</si>
  <si>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</si>
  <si>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</si>
  <si>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</si>
  <si>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</si>
  <si>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</si>
  <si>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</si>
  <si>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</si>
  <si>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</si>
  <si>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</si>
  <si>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</si>
  <si>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</si>
  <si>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</si>
  <si>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</si>
  <si>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</si>
  <si>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</si>
  <si>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</si>
  <si>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</si>
  <si>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</si>
  <si>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</si>
  <si>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</si>
  <si>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</si>
  <si>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</si>
  <si>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</si>
  <si>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</si>
  <si>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</si>
  <si>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</si>
  <si>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</si>
  <si>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</si>
  <si>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</si>
  <si>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</si>
  <si>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</si>
  <si>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</si>
  <si>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</si>
  <si>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</si>
  <si>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</si>
  <si>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</si>
  <si>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</si>
  <si>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</si>
  <si>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</si>
  <si>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</si>
  <si>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</si>
  <si>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</si>
  <si>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</si>
  <si>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</si>
  <si>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</si>
  <si>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</si>
  <si>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</si>
  <si>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</si>
  <si>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</si>
  <si>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</si>
  <si>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</si>
  <si>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</si>
  <si>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</si>
  <si>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</si>
  <si>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</si>
  <si>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</si>
  <si>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</si>
  <si>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</si>
  <si>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</si>
  <si>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</si>
  <si>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</si>
  <si>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</si>
  <si>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</si>
  <si>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</si>
  <si>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</si>
  <si>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</si>
  <si>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</si>
  <si>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</si>
  <si>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</si>
  <si>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</si>
  <si>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</si>
  <si>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</si>
  <si>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</si>
  <si>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</si>
  <si>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</si>
  <si>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</si>
  <si>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</si>
  <si>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</si>
  <si>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</si>
  <si>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</si>
  <si>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</si>
  <si>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</si>
  <si>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</si>
  <si>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</si>
  <si>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</si>
  <si>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</si>
  <si>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</si>
  <si>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</si>
  <si>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</si>
  <si>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</si>
  <si>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</si>
  <si>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</si>
  <si>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</si>
  <si>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</si>
  <si>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</si>
  <si>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</si>
  <si>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</si>
  <si>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</si>
  <si>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</si>
  <si>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</si>
  <si>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</si>
  <si>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</si>
  <si>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</si>
  <si>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</si>
  <si>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</si>
  <si>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</si>
  <si>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</si>
  <si>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</si>
  <si>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</si>
  <si>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</si>
  <si>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</si>
  <si>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</si>
  <si>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</si>
  <si>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</si>
  <si>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</si>
  <si>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</si>
  <si>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</si>
  <si>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</si>
  <si>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</si>
  <si>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</si>
  <si>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</si>
  <si>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</si>
  <si>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</si>
  <si>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</si>
  <si>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</si>
  <si>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</si>
  <si>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</si>
  <si>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</si>
  <si>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</si>
  <si>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</si>
  <si>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</si>
  <si>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</si>
  <si>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</si>
  <si>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</si>
  <si>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</si>
  <si>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</si>
  <si>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</si>
  <si>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</si>
  <si>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</si>
  <si>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</si>
  <si>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</si>
  <si>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</si>
  <si>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</si>
  <si>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</si>
  <si>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</si>
  <si>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</si>
  <si>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</si>
  <si>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</si>
  <si>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</si>
  <si>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</si>
  <si>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</si>
  <si>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</si>
  <si>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</si>
  <si>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</si>
  <si>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</si>
  <si>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</si>
  <si>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</si>
  <si>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</si>
  <si>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</si>
  <si>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</si>
  <si>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</si>
  <si>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</si>
  <si>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</si>
  <si>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</si>
  <si>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</si>
  <si>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</si>
  <si>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</si>
  <si>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</si>
  <si>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</si>
  <si>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</si>
  <si>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</si>
  <si>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</si>
  <si>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</si>
  <si>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</si>
  <si>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</si>
  <si>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</si>
  <si>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</si>
  <si>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</si>
  <si>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</si>
  <si>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</si>
  <si>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</si>
  <si>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</si>
  <si>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</si>
  <si>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</si>
  <si>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</si>
  <si>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</si>
  <si>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</si>
  <si>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</si>
  <si>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</si>
  <si>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</si>
  <si>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</si>
  <si>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</si>
  <si>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</si>
  <si>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</si>
  <si>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</si>
  <si>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</si>
  <si>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</si>
  <si>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</si>
  <si>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</si>
  <si>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</si>
  <si>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</si>
  <si>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</si>
  <si>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</si>
  <si>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</si>
  <si>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</si>
  <si>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</si>
  <si>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</si>
  <si>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</si>
  <si>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</si>
  <si>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</si>
  <si>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</si>
  <si>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</si>
  <si>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</si>
  <si>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</si>
  <si>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</si>
  <si>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</si>
  <si>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</si>
  <si>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</si>
  <si>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</si>
  <si>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</si>
  <si>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</si>
  <si>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</si>
  <si>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</si>
  <si>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</si>
  <si>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</si>
  <si>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</si>
  <si>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</si>
  <si>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</si>
  <si>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</si>
  <si>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</si>
  <si>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</si>
  <si>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</si>
  <si>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</si>
  <si>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</si>
  <si>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</si>
  <si>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</si>
  <si>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</si>
  <si>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</si>
  <si>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</si>
  <si>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</si>
  <si>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</si>
  <si>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</si>
  <si>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</si>
  <si>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</si>
  <si>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</si>
  <si>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</si>
  <si>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</si>
  <si>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</si>
  <si>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</si>
  <si>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</si>
  <si>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</si>
  <si>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</si>
  <si>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</si>
  <si>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</si>
  <si>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</si>
  <si>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</si>
  <si>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</si>
  <si>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</si>
  <si>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</si>
  <si>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</si>
  <si>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</si>
  <si>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</si>
  <si>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</si>
  <si>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</si>
  <si>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</si>
  <si>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</si>
  <si>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</si>
  <si>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</si>
  <si>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</si>
  <si>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</si>
  <si>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</si>
  <si>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</si>
  <si>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</si>
  <si>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</si>
  <si>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</si>
  <si>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</si>
  <si>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</si>
  <si>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</si>
  <si>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</si>
  <si>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</si>
  <si>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</si>
  <si>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</si>
  <si>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</si>
  <si>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</si>
  <si>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</si>
  <si>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</si>
  <si>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</si>
  <si>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</si>
  <si>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</si>
  <si>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</si>
  <si>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</si>
  <si>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</si>
  <si>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</si>
  <si>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</si>
  <si>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</si>
  <si>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</si>
  <si>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</si>
  <si>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</si>
  <si>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</si>
  <si>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</si>
  <si>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</si>
  <si>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</si>
  <si>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</si>
  <si>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</si>
  <si>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</si>
  <si>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</si>
  <si>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</si>
  <si>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</si>
  <si>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</si>
  <si>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</si>
  <si>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</si>
  <si>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</si>
  <si>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</si>
  <si>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</si>
  <si>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</si>
  <si>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</si>
  <si>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</si>
  <si>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</si>
  <si>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</si>
  <si>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</si>
  <si>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</si>
  <si>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</si>
  <si>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</si>
  <si>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</si>
  <si>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</si>
  <si>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</si>
  <si>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</si>
  <si>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</si>
  <si>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</si>
  <si>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</si>
  <si>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</si>
  <si>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</si>
  <si>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</si>
  <si>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</si>
  <si>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</si>
  <si>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</si>
  <si>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</si>
  <si>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</si>
  <si>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</si>
  <si>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</si>
  <si>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</si>
  <si>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</si>
  <si>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</si>
  <si>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</si>
  <si>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</si>
  <si>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</si>
  <si>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</si>
  <si>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</si>
  <si>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</si>
  <si>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</si>
  <si>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</si>
  <si>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</si>
  <si>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</si>
  <si>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</si>
  <si>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</si>
  <si>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</si>
  <si>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</si>
  <si>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</si>
  <si>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</si>
  <si>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</si>
  <si>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</si>
  <si>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</si>
  <si>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</si>
  <si>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</si>
  <si>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</si>
  <si>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</si>
  <si>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</si>
  <si>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</si>
  <si>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</si>
  <si>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</si>
  <si>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</si>
  <si>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</si>
  <si>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</si>
  <si>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</si>
  <si>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</si>
  <si>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</si>
  <si>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</si>
  <si>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</si>
  <si>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</si>
  <si>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</si>
  <si>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</si>
  <si>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</si>
  <si>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</si>
  <si>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</si>
  <si>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</si>
  <si>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</si>
  <si>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</si>
  <si>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</si>
  <si>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</si>
  <si>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</si>
  <si>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</si>
  <si>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</si>
  <si>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</si>
  <si>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</si>
  <si>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</si>
  <si>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</si>
  <si>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</si>
  <si>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</si>
  <si>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</si>
  <si>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</si>
  <si>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</si>
  <si>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</si>
  <si>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</si>
  <si>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</si>
  <si>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</si>
  <si>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</si>
  <si>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</si>
  <si>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</si>
  <si>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</si>
  <si>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</si>
  <si>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</si>
  <si>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</si>
  <si>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</si>
  <si>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</si>
  <si>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</si>
  <si>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</si>
  <si>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</si>
  <si>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</si>
  <si>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</si>
  <si>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</si>
  <si>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</si>
  <si>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</si>
  <si>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</si>
  <si>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</si>
  <si>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</si>
  <si>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</si>
  <si>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</si>
  <si>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</si>
  <si>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</si>
  <si>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</si>
  <si>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</si>
  <si>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</si>
  <si>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</si>
  <si>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</si>
  <si>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</si>
  <si>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</si>
  <si>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</si>
  <si>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</si>
  <si>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</si>
  <si>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</si>
  <si>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</si>
  <si>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</si>
  <si>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</si>
  <si>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</si>
  <si>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</si>
  <si>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</si>
  <si>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</si>
  <si>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</si>
  <si>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</si>
  <si>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</si>
  <si>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</si>
  <si>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</si>
  <si>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</si>
  <si>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</si>
  <si>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</si>
  <si>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</si>
  <si>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</si>
  <si>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</si>
  <si>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</si>
  <si>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</si>
  <si>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</si>
  <si>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</si>
  <si>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</si>
  <si>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</si>
  <si>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</si>
  <si>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</si>
  <si>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</si>
  <si>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</si>
  <si>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</si>
  <si>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</si>
  <si>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</si>
  <si>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</si>
  <si>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</si>
  <si>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</si>
  <si>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</si>
  <si>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</si>
  <si>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</si>
  <si>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</si>
  <si>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</si>
  <si>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</si>
  <si>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</si>
  <si>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</si>
  <si>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</si>
  <si>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</si>
  <si>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</si>
  <si>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</si>
  <si>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</si>
  <si>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</si>
  <si>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</si>
  <si>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</si>
  <si>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</si>
  <si>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</si>
  <si>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</si>
  <si>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</si>
  <si>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</si>
  <si>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</si>
  <si>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</si>
  <si>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</si>
  <si>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</si>
  <si>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</si>
  <si>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</si>
  <si>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</si>
  <si>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</si>
  <si>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</si>
  <si>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</si>
  <si>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</si>
  <si>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</si>
  <si>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</si>
  <si>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</si>
  <si>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</si>
  <si>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</si>
  <si>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</si>
  <si>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</si>
  <si>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</si>
  <si>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</si>
  <si>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</si>
  <si>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</si>
  <si>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</si>
  <si>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</si>
  <si>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</si>
  <si>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</si>
  <si>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</si>
  <si>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</si>
  <si>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</si>
  <si>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</si>
  <si>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</si>
  <si>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</si>
  <si>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</si>
  <si>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</si>
  <si>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</si>
  <si>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</si>
  <si>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</si>
  <si>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</si>
  <si>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</si>
  <si>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</si>
  <si>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</si>
  <si>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</si>
  <si>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</si>
  <si>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</si>
  <si>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</si>
  <si>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</si>
  <si>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</si>
  <si>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</si>
  <si>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</si>
  <si>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</si>
  <si>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</si>
  <si>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</si>
  <si>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</si>
  <si>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</si>
  <si>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</si>
  <si>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</si>
  <si>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</si>
  <si>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</si>
  <si>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</si>
  <si>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</si>
  <si>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</si>
  <si>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</si>
  <si>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</si>
  <si>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</si>
  <si>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</si>
  <si>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</si>
  <si>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</si>
  <si>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</si>
  <si>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</si>
  <si>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</si>
  <si>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</si>
  <si>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</si>
  <si>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</si>
  <si>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</si>
  <si>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</si>
  <si>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</si>
  <si>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</si>
  <si>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</si>
  <si>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</si>
  <si>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</si>
  <si>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</si>
  <si>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</si>
  <si>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</si>
  <si>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</si>
  <si>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</si>
  <si>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</si>
  <si>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</si>
  <si>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</si>
  <si>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</si>
  <si>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</si>
  <si>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</si>
  <si>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</si>
  <si>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</si>
  <si>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</si>
  <si>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</si>
  <si>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</si>
  <si>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</si>
  <si>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</si>
  <si>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</si>
  <si>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</si>
  <si>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</si>
  <si>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</si>
  <si>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</si>
  <si>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</si>
  <si>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</si>
  <si>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</si>
  <si>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</si>
  <si>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</si>
  <si>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</si>
  <si>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</si>
  <si>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</si>
  <si>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</si>
  <si>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</si>
  <si>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</si>
  <si>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</si>
  <si>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</si>
  <si>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</si>
  <si>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</si>
  <si>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</si>
  <si>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</si>
  <si>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</si>
  <si>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</si>
  <si>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</si>
  <si>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</si>
  <si>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</si>
  <si>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</si>
  <si>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</si>
  <si>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</si>
  <si>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</si>
  <si>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</si>
  <si>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</si>
  <si>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</si>
  <si>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</si>
  <si>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</si>
  <si>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</si>
  <si>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</si>
  <si>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</si>
  <si>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</si>
  <si>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</si>
  <si>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</si>
  <si>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</si>
  <si>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</si>
  <si>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</si>
  <si>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</si>
  <si>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</si>
  <si>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</si>
  <si>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</si>
  <si>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</si>
  <si>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</si>
  <si>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</si>
  <si>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</si>
  <si>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</si>
  <si>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</si>
  <si>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</si>
  <si>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</si>
  <si>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</si>
  <si>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</si>
  <si>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</si>
  <si>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</si>
  <si>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</si>
  <si>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</si>
  <si>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</si>
  <si>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</si>
  <si>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</si>
  <si>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</si>
  <si>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</si>
  <si>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</si>
  <si>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</si>
  <si>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</si>
  <si>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</si>
  <si>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</si>
  <si>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</si>
  <si>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</si>
  <si>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</si>
  <si>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</si>
  <si>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</si>
  <si>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</si>
  <si>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</si>
  <si>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</si>
  <si>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</si>
  <si>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</si>
  <si>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</si>
  <si>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</si>
  <si>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</si>
  <si>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</si>
  <si>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</si>
  <si>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</si>
  <si>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</si>
  <si>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</si>
  <si>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</si>
  <si>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</si>
  <si>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</si>
  <si>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</si>
  <si>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</si>
  <si>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</si>
  <si>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</si>
  <si>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</si>
  <si>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</si>
  <si>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</si>
  <si>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</si>
  <si>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</si>
  <si>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</si>
  <si>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</si>
  <si>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</si>
  <si>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</si>
  <si>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</si>
  <si>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</si>
  <si>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</si>
  <si>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</si>
  <si>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</si>
  <si>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</si>
  <si>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</si>
  <si>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</si>
  <si>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</si>
  <si>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</si>
  <si>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</si>
  <si>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</si>
  <si>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</si>
  <si>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</si>
  <si>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</si>
  <si>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</si>
  <si>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</si>
  <si>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</si>
  <si>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</si>
  <si>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</si>
  <si>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</si>
  <si>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</si>
  <si>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</si>
  <si>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</si>
  <si>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</si>
  <si>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</si>
  <si>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</si>
  <si>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</si>
  <si>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</si>
  <si>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</si>
  <si>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</si>
  <si>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</si>
  <si>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</si>
  <si>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</si>
  <si>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</si>
  <si>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</si>
  <si>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</si>
  <si>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</si>
  <si>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</si>
  <si>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</si>
  <si>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</si>
  <si>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</si>
  <si>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</si>
  <si>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</si>
  <si>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</si>
  <si>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</si>
  <si>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</si>
  <si>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</si>
  <si>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</si>
  <si>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</si>
  <si>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</si>
  <si>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</si>
  <si>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</si>
  <si>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</si>
  <si>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</si>
  <si>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</si>
  <si>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</si>
  <si>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</si>
  <si>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</si>
  <si>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</si>
  <si>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</si>
  <si>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</si>
  <si>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</si>
  <si>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</si>
  <si>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</si>
  <si>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</si>
  <si>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</si>
  <si>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</si>
  <si>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</si>
  <si>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</si>
  <si>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</si>
  <si>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</si>
  <si>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</si>
  <si>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</si>
  <si>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</si>
  <si>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</si>
  <si>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</si>
  <si>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</si>
  <si>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</si>
  <si>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</si>
  <si>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</si>
  <si>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</si>
  <si>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</si>
  <si>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</si>
  <si>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</si>
  <si>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</si>
  <si>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</si>
  <si>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</si>
  <si>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</si>
  <si>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</si>
  <si>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</si>
  <si>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</si>
  <si>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</si>
  <si>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</si>
  <si>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</si>
  <si>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</si>
  <si>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</si>
  <si>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</si>
  <si>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</si>
  <si>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</si>
  <si>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</si>
  <si>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</si>
  <si>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</si>
  <si>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</si>
  <si>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</si>
  <si>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</si>
  <si>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</si>
  <si>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</si>
  <si>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</si>
  <si>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</si>
  <si>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</si>
  <si>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</si>
  <si>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</si>
  <si>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</si>
  <si>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</si>
  <si>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</si>
  <si>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</si>
  <si>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</si>
  <si>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</si>
  <si>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</si>
  <si>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</si>
  <si>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</si>
  <si>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</si>
  <si>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</si>
  <si>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</si>
  <si>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</si>
  <si>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</si>
  <si>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</si>
  <si>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</si>
  <si>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</si>
  <si>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</si>
  <si>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</si>
  <si>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</si>
  <si>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</si>
  <si>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</si>
  <si>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</si>
  <si>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</si>
  <si>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</si>
  <si>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</si>
  <si>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</si>
  <si>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</si>
  <si>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</si>
  <si>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</si>
  <si>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</si>
  <si>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</si>
  <si>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</si>
  <si>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</si>
  <si>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</si>
  <si>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</si>
  <si>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</si>
  <si>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</si>
  <si>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</si>
  <si>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</si>
  <si>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</si>
  <si>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</si>
  <si>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</si>
  <si>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</si>
  <si>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</si>
  <si>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</si>
  <si>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</si>
  <si>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</si>
  <si>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</si>
  <si>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</si>
  <si>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</si>
  <si>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</si>
  <si>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</si>
  <si>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</si>
  <si>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</si>
  <si>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</si>
  <si>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</si>
  <si>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</si>
  <si>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</si>
  <si>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</si>
  <si>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</si>
  <si>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</si>
  <si>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</si>
  <si>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</si>
  <si>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</si>
  <si>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</si>
  <si>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</si>
  <si>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</si>
  <si>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</si>
  <si>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</si>
  <si>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</si>
  <si>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</si>
  <si>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</si>
  <si>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</si>
  <si>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</si>
  <si>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</si>
  <si>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</si>
  <si>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</si>
  <si>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</si>
  <si>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</si>
  <si>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</si>
  <si>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</si>
  <si>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</si>
  <si>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</si>
  <si>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</si>
  <si>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</si>
  <si>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</si>
  <si>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</si>
  <si>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</si>
  <si>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</si>
  <si>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</si>
  <si>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</si>
  <si>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</si>
  <si>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</si>
  <si>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</si>
  <si>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</si>
  <si>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</si>
  <si>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</si>
  <si>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</si>
  <si>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</si>
  <si>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</si>
  <si>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</si>
  <si>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</si>
  <si>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</si>
  <si>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</si>
  <si>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</si>
  <si>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</si>
  <si>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</si>
  <si>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</si>
  <si>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</si>
  <si>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</si>
  <si>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</si>
  <si>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</si>
  <si>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</si>
  <si>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</si>
  <si>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</si>
  <si>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</si>
  <si>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</si>
  <si>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</si>
  <si>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</si>
  <si>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</si>
  <si>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</si>
  <si>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</si>
  <si>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</si>
  <si>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</si>
  <si>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</si>
  <si>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</si>
  <si>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</si>
  <si>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</si>
  <si>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</si>
  <si>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</si>
  <si>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</si>
  <si>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</si>
  <si>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</si>
  <si>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</si>
  <si>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</si>
  <si>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</si>
  <si>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</si>
  <si>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</si>
  <si>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</si>
  <si>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</si>
  <si>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</si>
  <si>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</si>
  <si>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</si>
  <si>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</si>
  <si>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</si>
  <si>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</si>
  <si>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</si>
  <si>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</si>
  <si>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</si>
  <si>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</si>
  <si>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</si>
  <si>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</si>
  <si>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</si>
  <si>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</si>
  <si>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</si>
  <si>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</si>
  <si>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</si>
  <si>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</si>
  <si>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</si>
  <si>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</si>
  <si>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</si>
  <si>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</si>
  <si>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</si>
  <si>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</si>
  <si>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</si>
  <si>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</si>
  <si>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</si>
  <si>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</si>
  <si>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</si>
  <si>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</si>
  <si>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</si>
  <si>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</si>
  <si>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</si>
  <si>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</si>
  <si>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</si>
  <si>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</si>
  <si>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</si>
  <si>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</si>
  <si>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</si>
  <si>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</si>
  <si>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</si>
  <si>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</si>
  <si>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</si>
  <si>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</si>
  <si>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</si>
  <si>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</si>
  <si>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</si>
  <si>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</si>
  <si>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</si>
  <si>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</si>
  <si>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</si>
  <si>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</si>
  <si>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</si>
  <si>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</si>
  <si>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</si>
  <si>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</si>
  <si>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</si>
  <si>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</si>
  <si>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</si>
  <si>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</si>
  <si>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</si>
  <si>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</si>
  <si>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</si>
  <si>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</si>
  <si>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</si>
  <si>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</si>
  <si>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</si>
  <si>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</si>
  <si>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</si>
  <si>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</si>
  <si>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</si>
  <si>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</si>
  <si>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</si>
  <si>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</si>
  <si>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</si>
  <si>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</si>
  <si>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</si>
  <si>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</si>
  <si>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</si>
  <si>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</si>
  <si>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</si>
  <si>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</si>
  <si>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</si>
  <si>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</si>
  <si>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</si>
  <si>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</si>
  <si>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</si>
  <si>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</si>
  <si>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</si>
  <si>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</si>
  <si>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</si>
  <si>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</si>
  <si>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</si>
  <si>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</si>
  <si>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</si>
  <si>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</si>
  <si>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</si>
  <si>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</si>
  <si>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</si>
  <si>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</si>
  <si>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</si>
  <si>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</si>
  <si>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</si>
  <si>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</si>
  <si>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</si>
  <si>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</si>
  <si>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</si>
  <si>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</si>
  <si>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</si>
  <si>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</si>
  <si>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</si>
  <si>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</si>
  <si>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</si>
  <si>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</si>
  <si>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</si>
  <si>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</si>
  <si>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</si>
  <si>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</si>
  <si>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</si>
  <si>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</si>
  <si>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</si>
  <si>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</si>
  <si>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</si>
  <si>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</si>
  <si>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</si>
  <si>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</si>
  <si>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</si>
  <si>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</si>
  <si>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</si>
  <si>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</si>
  <si>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</si>
  <si>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</si>
  <si>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</si>
  <si>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</si>
  <si>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</si>
  <si>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</si>
  <si>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</si>
  <si>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</si>
  <si>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</si>
  <si>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</si>
  <si>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</si>
  <si>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</si>
  <si>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</si>
  <si>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</si>
  <si>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</si>
  <si>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</si>
  <si>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</si>
  <si>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</si>
  <si>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</si>
  <si>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</si>
  <si>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</si>
  <si>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</si>
  <si>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</si>
  <si>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</si>
  <si>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</si>
  <si>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</si>
  <si>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</si>
  <si>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</si>
  <si>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</si>
  <si>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</si>
  <si>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</si>
  <si>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</si>
  <si>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</si>
  <si>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</si>
  <si>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</si>
  <si>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</si>
  <si>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</si>
  <si>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</si>
  <si>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</si>
  <si>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</si>
  <si>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</si>
  <si>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</si>
  <si>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</si>
  <si>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</si>
  <si>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</si>
  <si>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</si>
  <si>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</si>
  <si>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</si>
  <si>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</si>
  <si>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</si>
  <si>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</si>
  <si>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</si>
  <si>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</si>
  <si>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</si>
  <si>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</si>
  <si>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</si>
  <si>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</si>
  <si>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</si>
  <si>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</si>
  <si>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</si>
  <si>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</si>
  <si>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</si>
  <si>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</si>
  <si>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</si>
  <si>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</si>
  <si>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</si>
  <si>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</si>
  <si>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</si>
  <si>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</si>
  <si>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</si>
  <si>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</si>
  <si>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</si>
  <si>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</si>
  <si>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</si>
  <si>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</si>
  <si>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</si>
  <si>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</si>
  <si>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</si>
  <si>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</si>
  <si>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</si>
  <si>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</si>
  <si>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</si>
  <si>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</si>
  <si>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</si>
  <si>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</si>
  <si>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</si>
  <si>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</si>
  <si>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</si>
  <si>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</si>
  <si>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</si>
  <si>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</si>
  <si>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</si>
  <si>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</si>
  <si>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</si>
  <si>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</si>
  <si>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</si>
  <si>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</si>
  <si>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</si>
  <si>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</si>
  <si>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</si>
  <si>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</si>
  <si>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</si>
  <si>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</si>
  <si>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</si>
  <si>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</si>
  <si>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</si>
  <si>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</si>
  <si>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</si>
  <si>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</si>
  <si>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</si>
  <si>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</si>
  <si>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</si>
  <si>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</si>
  <si>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</si>
  <si>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</si>
  <si>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</si>
  <si>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</si>
  <si>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</si>
  <si>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</si>
  <si>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</si>
  <si>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</si>
  <si>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</si>
  <si>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</si>
  <si>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</si>
  <si>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</si>
  <si>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</si>
  <si>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</si>
  <si>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</si>
  <si>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</si>
  <si>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</si>
  <si>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</si>
  <si>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</si>
  <si>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</si>
  <si>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</si>
  <si>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</si>
  <si>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</si>
  <si>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</si>
  <si>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</si>
  <si>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</si>
  <si>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</si>
  <si>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</si>
  <si>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</si>
  <si>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</si>
  <si>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</si>
  <si>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</si>
  <si>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</si>
  <si>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</si>
  <si>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</si>
  <si>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</si>
  <si>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</si>
  <si>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</si>
  <si>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</si>
  <si>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</si>
  <si>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</si>
  <si>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</si>
  <si>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</si>
  <si>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</si>
  <si>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</si>
  <si>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</si>
  <si>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</si>
  <si>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</si>
  <si>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</si>
  <si>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</si>
  <si>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</si>
  <si>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</si>
  <si>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</si>
  <si>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</si>
  <si>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</si>
  <si>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</si>
  <si>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</si>
  <si>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</si>
  <si>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</si>
  <si>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</si>
  <si>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</si>
  <si>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</si>
  <si>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</si>
  <si>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</si>
  <si>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</si>
  <si>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</si>
  <si>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</si>
  <si>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</si>
  <si>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</si>
  <si>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</si>
  <si>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</si>
  <si>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</si>
  <si>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</si>
  <si>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</si>
  <si>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</si>
  <si>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</si>
  <si>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</si>
  <si>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</si>
  <si>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</si>
  <si>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</si>
  <si>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</si>
  <si>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</si>
  <si>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</si>
  <si>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</si>
  <si>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</si>
  <si>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</si>
  <si>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</si>
  <si>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</si>
  <si>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</si>
  <si>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</si>
  <si>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</si>
  <si>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</si>
  <si>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</si>
  <si>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</si>
  <si>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</si>
  <si>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</si>
  <si>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</si>
  <si>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</si>
  <si>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</si>
  <si>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</si>
  <si>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</si>
  <si>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</si>
  <si>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</si>
  <si>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</si>
  <si>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</si>
  <si>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</si>
  <si>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</si>
  <si>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</si>
  <si>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</si>
  <si>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</si>
  <si>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</si>
  <si>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</si>
  <si>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</si>
  <si>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</si>
  <si>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</si>
  <si>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</si>
  <si>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</si>
  <si>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</si>
  <si>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</si>
  <si>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</si>
  <si>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</si>
  <si>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</si>
  <si>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</si>
  <si>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</si>
  <si>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</si>
  <si>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</si>
  <si>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</si>
  <si>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</si>
  <si>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</si>
  <si>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</si>
  <si>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</si>
  <si>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</si>
  <si>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</si>
  <si>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</si>
  <si>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</si>
  <si>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</si>
  <si>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</si>
  <si>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</si>
  <si>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</si>
  <si>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</si>
  <si>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</si>
  <si>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</si>
  <si>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</si>
  <si>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</si>
  <si>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</si>
  <si>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</si>
  <si>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</si>
  <si>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</si>
  <si>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</si>
  <si>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</si>
  <si>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</si>
  <si>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</si>
  <si>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</si>
  <si>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</si>
  <si>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</si>
  <si>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</si>
  <si>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</si>
  <si>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</si>
  <si>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</si>
  <si>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</si>
  <si>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</si>
  <si>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</si>
  <si>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</si>
  <si>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</si>
  <si>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</si>
  <si>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</si>
  <si>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</si>
  <si>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</si>
  <si>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</si>
  <si>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</si>
  <si>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</si>
  <si>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</si>
  <si>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</si>
  <si>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</si>
  <si>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</si>
  <si>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</si>
  <si>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</si>
  <si>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</si>
  <si>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</si>
  <si>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</si>
  <si>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</si>
  <si>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</si>
  <si>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</si>
  <si>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</si>
  <si>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</si>
  <si>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</si>
  <si>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</si>
  <si>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</si>
  <si>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</si>
  <si>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</si>
  <si>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</si>
  <si>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</si>
  <si>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</si>
  <si>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</si>
  <si>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</si>
  <si>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</si>
  <si>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</si>
  <si>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</si>
  <si>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</si>
  <si>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</si>
  <si>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</si>
  <si>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</si>
  <si>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</si>
  <si>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</si>
  <si>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</si>
  <si>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</si>
  <si>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</si>
  <si>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</si>
  <si>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</si>
  <si>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</si>
  <si>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</si>
  <si>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</si>
  <si>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</si>
  <si>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</si>
  <si>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</si>
  <si>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</si>
  <si>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</si>
  <si>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</si>
  <si>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</si>
  <si>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</si>
  <si>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</si>
  <si>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</si>
  <si>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</si>
  <si>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</si>
  <si>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</si>
  <si>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</si>
  <si>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</si>
  <si>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</si>
  <si>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</si>
  <si>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</si>
  <si>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</si>
  <si>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</si>
  <si>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</si>
  <si>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</si>
  <si>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</si>
  <si>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</si>
  <si>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</si>
  <si>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</si>
  <si>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</si>
  <si>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</si>
  <si>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</si>
  <si>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</si>
  <si>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</si>
  <si>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</si>
  <si>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</si>
  <si>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</si>
  <si>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</si>
  <si>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</si>
  <si>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</si>
  <si>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</si>
  <si>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</si>
  <si>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</si>
  <si>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</si>
  <si>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</si>
  <si>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</si>
  <si>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</si>
  <si>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</si>
  <si>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</si>
  <si>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</si>
  <si>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</si>
  <si>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</si>
  <si>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</si>
  <si>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</si>
  <si>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</si>
  <si>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</si>
  <si>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</si>
  <si>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</si>
  <si>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</si>
  <si>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</si>
  <si>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</si>
  <si>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</si>
  <si>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</si>
  <si>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</si>
  <si>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</si>
  <si>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</si>
  <si>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</si>
  <si>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</si>
  <si>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</si>
  <si>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</si>
  <si>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</si>
  <si>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</si>
  <si>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</si>
  <si>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</si>
  <si>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</si>
  <si>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</si>
  <si>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</si>
  <si>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</si>
  <si>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</si>
  <si>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</si>
  <si>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</si>
  <si>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</si>
  <si>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</si>
  <si>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</si>
  <si>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</si>
  <si>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</si>
  <si>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</si>
  <si>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</si>
  <si>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</si>
  <si>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</si>
  <si>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</si>
  <si>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</si>
  <si>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</si>
  <si>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</si>
  <si>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</si>
  <si>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</si>
  <si>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</si>
  <si>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</si>
  <si>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</si>
  <si>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</si>
  <si>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</si>
  <si>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</si>
  <si>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</si>
  <si>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</si>
  <si>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</si>
  <si>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</si>
  <si>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</si>
  <si>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</si>
  <si>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</si>
  <si>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</si>
  <si>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</si>
  <si>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</si>
  <si>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</si>
  <si>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</si>
  <si>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</si>
  <si>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</si>
  <si>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</si>
  <si>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</si>
  <si>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</si>
  <si>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</si>
  <si>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</si>
  <si>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</si>
  <si>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</si>
  <si>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</si>
  <si>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</si>
  <si>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</si>
  <si>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</si>
  <si>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</si>
  <si>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</si>
  <si>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</si>
  <si>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</si>
  <si>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</si>
  <si>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</si>
  <si>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</si>
  <si>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</si>
  <si>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</si>
  <si>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</si>
  <si>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</si>
  <si>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</si>
  <si>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</si>
  <si>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</si>
  <si>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</si>
  <si>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</si>
  <si>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</si>
  <si>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</si>
  <si>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</si>
  <si>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</si>
  <si>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</si>
  <si>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</si>
  <si>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</si>
  <si>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</si>
  <si>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</si>
  <si>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</si>
  <si>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</si>
  <si>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</si>
  <si>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</si>
  <si>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</si>
  <si>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</si>
  <si>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</si>
  <si>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</si>
  <si>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</si>
  <si>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</si>
  <si>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</si>
  <si>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</si>
  <si>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</si>
  <si>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</si>
  <si>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</si>
  <si>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</si>
  <si>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</si>
  <si>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</si>
  <si>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</si>
  <si>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</si>
  <si>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</si>
  <si>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</si>
  <si>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</si>
  <si>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</si>
  <si>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</si>
  <si>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</si>
  <si>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</si>
  <si>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</si>
  <si>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</si>
  <si>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</si>
  <si>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</si>
  <si>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</si>
  <si>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</si>
  <si>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</si>
  <si>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</si>
  <si>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</si>
  <si>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</si>
  <si>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</si>
  <si>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</si>
  <si>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</si>
  <si>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</si>
  <si>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</si>
  <si>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</si>
  <si>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</si>
  <si>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</si>
  <si>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</si>
  <si>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</si>
  <si>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</si>
  <si>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</si>
  <si>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</si>
  <si>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</si>
  <si>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</si>
  <si>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</si>
  <si>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</si>
  <si>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</si>
  <si>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</si>
  <si>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</si>
  <si>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</si>
  <si>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</si>
  <si>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</si>
  <si>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</si>
  <si>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</si>
  <si>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</si>
  <si>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</si>
  <si>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</si>
  <si>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</si>
  <si>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</si>
  <si>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</si>
  <si>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</si>
  <si>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</si>
  <si>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</si>
  <si>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</si>
  <si>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</si>
  <si>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</si>
  <si>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</si>
  <si>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</si>
  <si>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</si>
  <si>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</si>
  <si>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</si>
  <si>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</si>
  <si>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</si>
  <si>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</si>
  <si>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</si>
  <si>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</si>
  <si>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</si>
  <si>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</si>
  <si>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</si>
  <si>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</si>
  <si>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</si>
  <si>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</si>
  <si>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</si>
  <si>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</si>
  <si>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</si>
  <si>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</si>
  <si>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</si>
  <si>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</si>
  <si>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</si>
  <si>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</si>
  <si>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</si>
  <si>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</si>
  <si>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</si>
  <si>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</si>
  <si>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</si>
  <si>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</si>
  <si>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</si>
  <si>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</si>
  <si>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</si>
  <si>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</si>
  <si>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</si>
  <si>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</si>
  <si>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</si>
  <si>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</si>
  <si>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</si>
  <si>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</si>
  <si>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</si>
  <si>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</si>
  <si>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</si>
  <si>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</si>
  <si>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</si>
  <si>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</si>
  <si>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</si>
  <si>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</si>
  <si>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</si>
  <si>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</si>
  <si>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</si>
  <si>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</si>
  <si>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</si>
  <si>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</si>
  <si>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</si>
  <si>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</si>
  <si>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</si>
  <si>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</si>
  <si>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</si>
  <si>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</si>
  <si>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</si>
  <si>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</si>
  <si>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</si>
  <si>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</si>
  <si>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</si>
  <si>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</si>
  <si>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</si>
  <si>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</si>
  <si>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</si>
  <si>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</si>
  <si>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</si>
  <si>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</si>
  <si>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</si>
  <si>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</si>
  <si>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</si>
  <si>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</si>
  <si>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</si>
  <si>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</si>
  <si>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</si>
  <si>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</si>
  <si>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</si>
  <si>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</si>
  <si>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</si>
  <si>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</si>
  <si>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</si>
  <si>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</si>
  <si>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</si>
  <si>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</si>
  <si>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</si>
  <si>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</si>
  <si>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</si>
  <si>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</si>
  <si>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</si>
  <si>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</si>
  <si>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</si>
  <si>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</si>
  <si>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</si>
  <si>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</si>
  <si>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</si>
  <si>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</si>
  <si>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</si>
  <si>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</si>
  <si>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</si>
  <si>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</si>
  <si>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</si>
  <si>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</si>
  <si>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</si>
  <si>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</si>
  <si>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</si>
  <si>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</si>
  <si>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</si>
  <si>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</si>
  <si>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</si>
  <si>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</si>
  <si>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</si>
  <si>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</si>
  <si>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</si>
  <si>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</si>
  <si>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</si>
  <si>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</si>
  <si>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</si>
  <si>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</si>
  <si>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</si>
  <si>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</si>
  <si>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</si>
  <si>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</si>
  <si>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</si>
  <si>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</si>
  <si>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</si>
  <si>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</si>
  <si>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</si>
  <si>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</si>
  <si>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</si>
  <si>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</si>
  <si>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</si>
  <si>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</si>
  <si>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</si>
  <si>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</si>
  <si>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</si>
  <si>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</si>
  <si>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</si>
  <si>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</si>
  <si>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</si>
  <si>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</si>
  <si>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</si>
  <si>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</si>
  <si>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</si>
  <si>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</si>
  <si>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</si>
  <si>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</si>
  <si>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</si>
  <si>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</si>
  <si>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</si>
  <si>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</si>
  <si>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</si>
  <si>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</si>
  <si>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</si>
  <si>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</si>
  <si>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</si>
  <si>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</si>
  <si>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</si>
  <si>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</si>
  <si>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</si>
  <si>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</si>
  <si>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</si>
  <si>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</si>
  <si>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</si>
  <si>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</si>
  <si>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</si>
  <si>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</si>
  <si>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</si>
  <si>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</si>
  <si>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</si>
  <si>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</si>
  <si>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</si>
  <si>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</si>
  <si>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</si>
  <si>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</si>
  <si>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</si>
  <si>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</si>
  <si>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</si>
  <si>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</si>
  <si>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</si>
  <si>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</si>
  <si>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</si>
  <si>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</si>
  <si>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</si>
  <si>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</si>
  <si>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</si>
  <si>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</si>
  <si>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</si>
  <si>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</si>
  <si>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</si>
  <si>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</si>
  <si>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</si>
  <si>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</si>
  <si>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</si>
  <si>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</si>
  <si>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</si>
  <si>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</si>
  <si>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</si>
  <si>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</si>
  <si>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</si>
  <si>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</si>
  <si>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</si>
  <si>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</si>
  <si>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</si>
  <si>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</si>
  <si>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</si>
  <si>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</si>
  <si>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</si>
  <si>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</si>
  <si>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</si>
  <si>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</si>
  <si>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</si>
  <si>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</si>
  <si>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</si>
  <si>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</si>
  <si>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</si>
  <si>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</si>
  <si>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</si>
  <si>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</si>
  <si>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</si>
  <si>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</si>
  <si>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</si>
  <si>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</si>
  <si>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</si>
  <si>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</si>
  <si>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</si>
  <si>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</si>
  <si>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</si>
  <si>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</si>
  <si>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</si>
  <si>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</si>
  <si>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</si>
  <si>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</si>
  <si>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</si>
  <si>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</si>
  <si>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</si>
  <si>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</si>
  <si>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</si>
  <si>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</si>
  <si>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</si>
  <si>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</si>
  <si>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</si>
  <si>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</si>
  <si>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</si>
  <si>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</si>
  <si>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</si>
  <si>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</si>
  <si>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</si>
  <si>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</si>
  <si>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</si>
  <si>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</si>
  <si>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</si>
  <si>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</si>
  <si>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</si>
  <si>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</si>
  <si>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</si>
  <si>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</si>
  <si>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</si>
  <si>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</si>
  <si>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</si>
  <si>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</si>
  <si>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</si>
  <si>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</si>
  <si>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</si>
  <si>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</si>
  <si>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</si>
  <si>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</si>
  <si>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</si>
  <si>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</si>
  <si>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</si>
  <si>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</si>
  <si>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</si>
  <si>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</si>
  <si>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</si>
  <si>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</si>
  <si>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</si>
  <si>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</si>
  <si>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</si>
  <si>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</si>
  <si>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</si>
  <si>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</si>
  <si>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</si>
  <si>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</si>
  <si>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</si>
  <si>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</si>
  <si>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</si>
  <si>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</si>
  <si>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</si>
  <si>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</si>
  <si>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</si>
  <si>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</si>
  <si>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</si>
  <si>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</si>
  <si>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</si>
  <si>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</si>
  <si>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</si>
  <si>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</si>
  <si>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</si>
  <si>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</si>
  <si>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</si>
  <si>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</si>
  <si>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</si>
  <si>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</si>
  <si>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</si>
  <si>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</si>
  <si>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</si>
  <si>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</si>
  <si>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</si>
  <si>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</si>
  <si>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</si>
  <si>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</si>
  <si>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</si>
  <si>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</si>
  <si>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</si>
  <si>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</si>
  <si>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</si>
  <si>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</si>
  <si>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</si>
  <si>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</si>
  <si>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</si>
  <si>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</si>
  <si>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</si>
  <si>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</si>
  <si>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</si>
  <si>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</si>
  <si>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</si>
  <si>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</si>
  <si>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</si>
  <si>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</si>
  <si>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</si>
  <si>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</si>
  <si>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</si>
  <si>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</si>
  <si>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</si>
  <si>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</si>
  <si>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</si>
  <si>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</si>
  <si>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</si>
  <si>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</si>
  <si>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</si>
  <si>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</si>
  <si>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</si>
  <si>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</si>
  <si>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</si>
  <si>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</si>
  <si>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</si>
  <si>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</si>
  <si>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</si>
  <si>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</si>
  <si>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</si>
  <si>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</si>
  <si>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</si>
  <si>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</si>
  <si>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</si>
  <si>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</si>
  <si>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</si>
  <si>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</si>
  <si>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</si>
  <si>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</si>
  <si>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</si>
  <si>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</si>
  <si>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</si>
  <si>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</si>
  <si>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</si>
  <si>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</si>
  <si>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</si>
  <si>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</si>
  <si>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</si>
  <si>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</si>
  <si>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</si>
  <si>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</si>
  <si>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</si>
  <si>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</si>
  <si>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</si>
  <si>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</si>
  <si>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</si>
  <si>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</si>
  <si>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</si>
  <si>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</si>
  <si>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</si>
  <si>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</si>
  <si>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</si>
  <si>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</si>
  <si>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</si>
  <si>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</si>
  <si>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</si>
  <si>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</si>
  <si>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</si>
  <si>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</si>
  <si>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</si>
  <si>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</si>
  <si>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</si>
  <si>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</si>
  <si>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</si>
  <si>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</si>
  <si>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</si>
  <si>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</si>
  <si>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</si>
  <si>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</si>
  <si>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</si>
  <si>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</si>
  <si>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</si>
  <si>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</si>
  <si>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</si>
  <si>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</si>
  <si>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</si>
  <si>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</si>
  <si>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</si>
  <si>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</si>
  <si>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</si>
  <si>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</si>
  <si>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</si>
  <si>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</si>
  <si>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</si>
  <si>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</si>
  <si>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</si>
  <si>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</si>
  <si>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</si>
  <si>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</si>
  <si>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</si>
  <si>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</si>
  <si>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</si>
  <si>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</si>
  <si>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</si>
  <si>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</si>
  <si>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</si>
  <si>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</si>
  <si>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</si>
  <si>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</si>
  <si>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</si>
  <si>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</si>
  <si>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</si>
  <si>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</si>
  <si>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</si>
  <si>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</si>
  <si>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</si>
  <si>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</si>
  <si>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</si>
  <si>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</si>
  <si>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</si>
  <si>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</si>
  <si>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</si>
  <si>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</si>
  <si>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</si>
  <si>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</si>
  <si>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</si>
  <si>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</si>
  <si>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</si>
  <si>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</si>
  <si>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</si>
  <si>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</si>
  <si>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</si>
  <si>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</si>
  <si>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</si>
  <si>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</si>
  <si>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</si>
  <si>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</si>
  <si>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</si>
  <si>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</si>
  <si>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</si>
  <si>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</si>
  <si>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</si>
  <si>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</si>
  <si>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</si>
  <si>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</si>
  <si>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</si>
  <si>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</si>
  <si>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</si>
  <si>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</si>
  <si>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</si>
  <si>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</si>
  <si>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</si>
  <si>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</si>
  <si>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</si>
  <si>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</si>
  <si>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</si>
  <si>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</si>
  <si>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</si>
  <si>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</si>
  <si>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</si>
  <si>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</si>
  <si>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</si>
  <si>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</si>
  <si>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</si>
  <si>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</si>
  <si>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</si>
  <si>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</si>
  <si>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</si>
  <si>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</si>
  <si>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</si>
  <si>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</si>
  <si>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</si>
  <si>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</si>
  <si>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</si>
  <si>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</si>
  <si>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</si>
  <si>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</si>
  <si>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</si>
  <si>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</si>
  <si>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</si>
  <si>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</si>
  <si>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</si>
  <si>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</si>
  <si>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</si>
  <si>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</si>
  <si>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</si>
  <si>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</si>
  <si>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</si>
  <si>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</si>
  <si>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</si>
  <si>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</si>
  <si>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</si>
  <si>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</si>
  <si>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</si>
  <si>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</si>
  <si>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</si>
  <si>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</si>
  <si>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</si>
  <si>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</si>
  <si>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</si>
  <si>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</si>
  <si>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</si>
  <si>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</si>
  <si>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</si>
  <si>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</si>
  <si>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</si>
  <si>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</si>
  <si>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</si>
  <si>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</si>
  <si>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</si>
  <si>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</si>
  <si>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</si>
  <si>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</si>
  <si>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</si>
  <si>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</si>
  <si>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</si>
  <si>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</si>
  <si>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</si>
  <si>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</si>
  <si>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</si>
  <si>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</si>
  <si>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</si>
  <si>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</si>
  <si>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</si>
  <si>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</si>
  <si>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</si>
  <si>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</si>
  <si>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</si>
  <si>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</si>
  <si>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</si>
  <si>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</si>
  <si>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</si>
  <si>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</si>
  <si>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</si>
  <si>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</si>
  <si>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</si>
  <si>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東京都</t>
    <rPh sb="0" eb="2">
      <t>トウキョウ</t>
    </rPh>
    <rPh sb="2" eb="3">
      <t>ト</t>
    </rPh>
    <phoneticPr fontId="4"/>
  </si>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</sst>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3.xml" /><Relationship Id="rId13"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externalLink" Target="externalLinks/externalLink2.xml" /><Relationship Id="rId12"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11" Type="http://schemas.openxmlformats.org/officeDocument/2006/relationships/theme" Target="theme/theme1.xml" /><Relationship Id="rId5" Type="http://schemas.openxmlformats.org/officeDocument/2006/relationships/worksheet" Target="worksheets/sheet5.xml" /><Relationship Id="rId10" Type="http://schemas.openxmlformats.org/officeDocument/2006/relationships/externalLink" Target="externalLinks/externalLink5.xml" /><Relationship Id="rId4" Type="http://schemas.openxmlformats.org/officeDocument/2006/relationships/worksheet" Target="worksheets/sheet4.xml" /><Relationship Id="rId9" Type="http://schemas.openxmlformats.org/officeDocument/2006/relationships/externalLink" Target="externalLinks/externalLink4.xml" /><Relationship Id="rId14" Type="http://schemas.openxmlformats.org/officeDocument/2006/relationships/calcChain" Target="calcChain.xml"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00000000-0008-0000-0100-000033000000}"/>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00000000-0008-0000-0100-000034000000}"/>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19253947" y="444631"/>
          <a:ext cx="5991001" cy="1204427"/>
          <a:chOff x="8122232" y="141626"/>
          <a:chExt cx="7060547" cy="1317513"/>
        </a:xfrm>
      </xdr:grpSpPr>
      <xdr:sp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trlProp" Target="../ctrlProps/ctrlProp44.xml" /><Relationship Id="rId7" Type="http://schemas.openxmlformats.org/officeDocument/2006/relationships/ctrlProp" Target="../ctrlProps/ctrlProp4.xml" /><Relationship Id="rId2" Type="http://schemas.openxmlformats.org/officeDocument/2006/relationships/drawing" Target="../drawings/drawing2.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2.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M58" sqref="M58:Q58"/>
    </sheetView>
  </sheetViews>
  <sheetFormatPr defaultColWidth="9" defaultRowHeight="20.100000000000001" customHeight="1"/>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t="s">
        <v>2204</v>
      </c>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t="s">
        <v>2205</v>
      </c>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t="s">
        <v>2205</v>
      </c>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c r="A25" s="256"/>
      <c r="B25" s="407"/>
      <c r="C25" s="544" t="s">
        <v>10</v>
      </c>
      <c r="D25" s="544"/>
      <c r="E25" s="544"/>
      <c r="F25" s="544"/>
      <c r="G25" s="544"/>
      <c r="H25" s="544"/>
      <c r="I25" s="544"/>
      <c r="J25" s="544"/>
      <c r="K25" s="544"/>
      <c r="L25" s="545"/>
      <c r="M25" s="540" t="s">
        <v>2206</v>
      </c>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t="s">
        <v>2207</v>
      </c>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t="s">
        <v>2208</v>
      </c>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t="s">
        <v>2209</v>
      </c>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t="s">
        <v>2210</v>
      </c>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t="s">
        <v>2211</v>
      </c>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t="s">
        <v>2212</v>
      </c>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t="s">
        <v>2213</v>
      </c>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50000000000003" customHeight="1">
      <c r="A39" s="256"/>
      <c r="B39" s="413">
        <v>1</v>
      </c>
      <c r="C39" s="590" t="s">
        <v>2214</v>
      </c>
      <c r="D39" s="591"/>
      <c r="E39" s="591"/>
      <c r="F39" s="591"/>
      <c r="G39" s="591"/>
      <c r="H39" s="591"/>
      <c r="I39" s="591"/>
      <c r="J39" s="591"/>
      <c r="K39" s="591"/>
      <c r="L39" s="592"/>
      <c r="M39" s="587" t="s">
        <v>2260</v>
      </c>
      <c r="N39" s="588"/>
      <c r="O39" s="588"/>
      <c r="P39" s="588"/>
      <c r="Q39" s="589"/>
      <c r="R39" s="582" t="s">
        <v>27</v>
      </c>
      <c r="S39" s="582"/>
      <c r="T39" s="582"/>
      <c r="U39" s="582"/>
      <c r="V39" s="582"/>
      <c r="W39" s="419" t="s">
        <v>2262</v>
      </c>
      <c r="X39" s="527" t="s">
        <v>2263</v>
      </c>
      <c r="Y39" s="39" t="s">
        <v>1967</v>
      </c>
      <c r="Z39" s="414" t="str">
        <f>IFERROR(VLOOKUP(Y39, 【参考】数式用!$A$2:$B$48, 2, FALSE), "")</f>
        <v>11</v>
      </c>
      <c r="AA39" s="415"/>
    </row>
    <row r="40" spans="1:27" ht="33.950000000000003" customHeight="1">
      <c r="A40" s="256"/>
      <c r="B40" s="416">
        <f>B39+1</f>
        <v>2</v>
      </c>
      <c r="C40" s="576" t="s">
        <v>2215</v>
      </c>
      <c r="D40" s="577"/>
      <c r="E40" s="577"/>
      <c r="F40" s="577"/>
      <c r="G40" s="577"/>
      <c r="H40" s="577"/>
      <c r="I40" s="577"/>
      <c r="J40" s="577"/>
      <c r="K40" s="577"/>
      <c r="L40" s="578"/>
      <c r="M40" s="583" t="s">
        <v>2260</v>
      </c>
      <c r="N40" s="584"/>
      <c r="O40" s="584"/>
      <c r="P40" s="584"/>
      <c r="Q40" s="585"/>
      <c r="R40" s="582" t="s">
        <v>27</v>
      </c>
      <c r="S40" s="582"/>
      <c r="T40" s="582"/>
      <c r="U40" s="582"/>
      <c r="V40" s="582"/>
      <c r="W40" s="419" t="s">
        <v>2262</v>
      </c>
      <c r="X40" s="527" t="s">
        <v>2264</v>
      </c>
      <c r="Y40" s="5" t="s">
        <v>1967</v>
      </c>
      <c r="Z40" s="414" t="str">
        <f>IFERROR(VLOOKUP(Y40, 【参考】数式用!$A$2:$B$48, 2, FALSE), "")</f>
        <v>11</v>
      </c>
      <c r="AA40" s="415"/>
    </row>
    <row r="41" spans="1:27" ht="33.950000000000003" customHeight="1">
      <c r="A41" s="256"/>
      <c r="B41" s="416">
        <f t="shared" ref="B41:B104" si="0">B40+1</f>
        <v>3</v>
      </c>
      <c r="C41" s="576" t="s">
        <v>2216</v>
      </c>
      <c r="D41" s="577"/>
      <c r="E41" s="577"/>
      <c r="F41" s="577"/>
      <c r="G41" s="577"/>
      <c r="H41" s="577"/>
      <c r="I41" s="577"/>
      <c r="J41" s="577"/>
      <c r="K41" s="577"/>
      <c r="L41" s="578"/>
      <c r="M41" s="579" t="s">
        <v>2260</v>
      </c>
      <c r="N41" s="580"/>
      <c r="O41" s="580"/>
      <c r="P41" s="580"/>
      <c r="Q41" s="581"/>
      <c r="R41" s="582" t="s">
        <v>27</v>
      </c>
      <c r="S41" s="582"/>
      <c r="T41" s="582"/>
      <c r="U41" s="582"/>
      <c r="V41" s="582"/>
      <c r="W41" s="419" t="s">
        <v>2262</v>
      </c>
      <c r="X41" s="528" t="s">
        <v>2265</v>
      </c>
      <c r="Y41" s="5" t="s">
        <v>1967</v>
      </c>
      <c r="Z41" s="414" t="str">
        <f>IFERROR(VLOOKUP(Y41, 【参考】数式用!$A$2:$B$48, 2, FALSE), "")</f>
        <v>11</v>
      </c>
      <c r="AA41" s="415"/>
    </row>
    <row r="42" spans="1:27" ht="33.950000000000003" customHeight="1">
      <c r="A42" s="256"/>
      <c r="B42" s="416">
        <f t="shared" si="0"/>
        <v>4</v>
      </c>
      <c r="C42" s="576" t="s">
        <v>2217</v>
      </c>
      <c r="D42" s="577"/>
      <c r="E42" s="577"/>
      <c r="F42" s="577"/>
      <c r="G42" s="577"/>
      <c r="H42" s="577"/>
      <c r="I42" s="577"/>
      <c r="J42" s="577"/>
      <c r="K42" s="577"/>
      <c r="L42" s="578"/>
      <c r="M42" s="579" t="s">
        <v>2260</v>
      </c>
      <c r="N42" s="580"/>
      <c r="O42" s="580"/>
      <c r="P42" s="580"/>
      <c r="Q42" s="581"/>
      <c r="R42" s="582" t="s">
        <v>27</v>
      </c>
      <c r="S42" s="582"/>
      <c r="T42" s="582"/>
      <c r="U42" s="582"/>
      <c r="V42" s="582"/>
      <c r="W42" s="419" t="s">
        <v>2262</v>
      </c>
      <c r="X42" s="528" t="s">
        <v>2266</v>
      </c>
      <c r="Y42" s="5" t="s">
        <v>1967</v>
      </c>
      <c r="Z42" s="414" t="str">
        <f>IFERROR(VLOOKUP(Y42, 【参考】数式用!$A$2:$B$48, 2, FALSE), "")</f>
        <v>11</v>
      </c>
      <c r="AA42" s="415"/>
    </row>
    <row r="43" spans="1:27" ht="33.950000000000003" customHeight="1">
      <c r="A43" s="256"/>
      <c r="B43" s="416">
        <f t="shared" si="0"/>
        <v>5</v>
      </c>
      <c r="C43" s="576" t="s">
        <v>2214</v>
      </c>
      <c r="D43" s="577"/>
      <c r="E43" s="577"/>
      <c r="F43" s="577"/>
      <c r="G43" s="577"/>
      <c r="H43" s="577"/>
      <c r="I43" s="577"/>
      <c r="J43" s="577"/>
      <c r="K43" s="577"/>
      <c r="L43" s="578"/>
      <c r="M43" s="579" t="s">
        <v>2261</v>
      </c>
      <c r="N43" s="580"/>
      <c r="O43" s="580"/>
      <c r="P43" s="580"/>
      <c r="Q43" s="581"/>
      <c r="R43" s="582" t="s">
        <v>27</v>
      </c>
      <c r="S43" s="582"/>
      <c r="T43" s="582"/>
      <c r="U43" s="582"/>
      <c r="V43" s="582"/>
      <c r="W43" s="419" t="s">
        <v>2262</v>
      </c>
      <c r="X43" s="528" t="s">
        <v>2267</v>
      </c>
      <c r="Y43" s="5" t="s">
        <v>2277</v>
      </c>
      <c r="Z43" s="414" t="str">
        <f>IFERROR(VLOOKUP(Y43, 【参考】数式用!$A$2:$B$48, 2, FALSE), "")</f>
        <v>71</v>
      </c>
      <c r="AA43" s="415"/>
    </row>
    <row r="44" spans="1:27" ht="33.950000000000003" customHeight="1">
      <c r="A44" s="256"/>
      <c r="B44" s="416">
        <f t="shared" si="0"/>
        <v>6</v>
      </c>
      <c r="C44" s="576" t="s">
        <v>2218</v>
      </c>
      <c r="D44" s="577"/>
      <c r="E44" s="577"/>
      <c r="F44" s="577"/>
      <c r="G44" s="577"/>
      <c r="H44" s="577"/>
      <c r="I44" s="577"/>
      <c r="J44" s="577"/>
      <c r="K44" s="577"/>
      <c r="L44" s="578"/>
      <c r="M44" s="579" t="s">
        <v>2261</v>
      </c>
      <c r="N44" s="580"/>
      <c r="O44" s="580"/>
      <c r="P44" s="580"/>
      <c r="Q44" s="581"/>
      <c r="R44" s="582" t="s">
        <v>27</v>
      </c>
      <c r="S44" s="582"/>
      <c r="T44" s="582"/>
      <c r="U44" s="582"/>
      <c r="V44" s="582"/>
      <c r="W44" s="419" t="s">
        <v>2262</v>
      </c>
      <c r="X44" s="528" t="s">
        <v>2268</v>
      </c>
      <c r="Y44" s="5" t="s">
        <v>2278</v>
      </c>
      <c r="Z44" s="414" t="str">
        <f>IFERROR(VLOOKUP(Y44, 【参考】数式用!$A$2:$B$48, 2, FALSE), "")</f>
        <v>76</v>
      </c>
      <c r="AA44" s="415"/>
    </row>
    <row r="45" spans="1:27" ht="33.950000000000003" customHeight="1">
      <c r="A45" s="256"/>
      <c r="B45" s="416">
        <f t="shared" si="0"/>
        <v>7</v>
      </c>
      <c r="C45" s="576" t="s">
        <v>2219</v>
      </c>
      <c r="D45" s="577"/>
      <c r="E45" s="577"/>
      <c r="F45" s="577"/>
      <c r="G45" s="577"/>
      <c r="H45" s="577"/>
      <c r="I45" s="577"/>
      <c r="J45" s="577"/>
      <c r="K45" s="577"/>
      <c r="L45" s="578"/>
      <c r="M45" s="579" t="s">
        <v>2260</v>
      </c>
      <c r="N45" s="580"/>
      <c r="O45" s="580"/>
      <c r="P45" s="580"/>
      <c r="Q45" s="581"/>
      <c r="R45" s="582" t="s">
        <v>27</v>
      </c>
      <c r="S45" s="582"/>
      <c r="T45" s="582"/>
      <c r="U45" s="582"/>
      <c r="V45" s="582"/>
      <c r="W45" s="419" t="s">
        <v>2262</v>
      </c>
      <c r="X45" s="528" t="s">
        <v>2269</v>
      </c>
      <c r="Y45" s="42" t="s">
        <v>2279</v>
      </c>
      <c r="Z45" s="414" t="str">
        <f>IFERROR(VLOOKUP(Y45, 【参考】数式用!$A$2:$B$48, 2, FALSE), "")</f>
        <v>12</v>
      </c>
      <c r="AA45" s="415"/>
    </row>
    <row r="46" spans="1:27" ht="33.950000000000003" customHeight="1">
      <c r="A46" s="256"/>
      <c r="B46" s="416">
        <f t="shared" si="0"/>
        <v>8</v>
      </c>
      <c r="C46" s="576" t="s">
        <v>2220</v>
      </c>
      <c r="D46" s="577"/>
      <c r="E46" s="577"/>
      <c r="F46" s="577"/>
      <c r="G46" s="577"/>
      <c r="H46" s="577"/>
      <c r="I46" s="577"/>
      <c r="J46" s="577"/>
      <c r="K46" s="577"/>
      <c r="L46" s="578"/>
      <c r="M46" s="579" t="s">
        <v>2260</v>
      </c>
      <c r="N46" s="580"/>
      <c r="O46" s="580"/>
      <c r="P46" s="580"/>
      <c r="Q46" s="581"/>
      <c r="R46" s="582" t="s">
        <v>27</v>
      </c>
      <c r="S46" s="582"/>
      <c r="T46" s="582"/>
      <c r="U46" s="582"/>
      <c r="V46" s="582"/>
      <c r="W46" s="419" t="s">
        <v>2262</v>
      </c>
      <c r="X46" s="528" t="s">
        <v>2269</v>
      </c>
      <c r="Y46" s="42" t="s">
        <v>2280</v>
      </c>
      <c r="Z46" s="414" t="str">
        <f>IFERROR(VLOOKUP(Y46, 【参考】数式用!$A$2:$B$48, 2, FALSE), "")</f>
        <v>62</v>
      </c>
      <c r="AA46" s="415"/>
    </row>
    <row r="47" spans="1:27" ht="33.950000000000003" customHeight="1">
      <c r="A47" s="256"/>
      <c r="B47" s="416">
        <f t="shared" si="0"/>
        <v>9</v>
      </c>
      <c r="C47" s="576" t="s">
        <v>2221</v>
      </c>
      <c r="D47" s="577"/>
      <c r="E47" s="577"/>
      <c r="F47" s="577"/>
      <c r="G47" s="577"/>
      <c r="H47" s="577"/>
      <c r="I47" s="577"/>
      <c r="J47" s="577"/>
      <c r="K47" s="577"/>
      <c r="L47" s="578"/>
      <c r="M47" s="579" t="s">
        <v>2260</v>
      </c>
      <c r="N47" s="580"/>
      <c r="O47" s="580"/>
      <c r="P47" s="580"/>
      <c r="Q47" s="581"/>
      <c r="R47" s="582" t="s">
        <v>27</v>
      </c>
      <c r="S47" s="582"/>
      <c r="T47" s="582"/>
      <c r="U47" s="582"/>
      <c r="V47" s="582"/>
      <c r="W47" s="419" t="s">
        <v>2262</v>
      </c>
      <c r="X47" s="528" t="s">
        <v>2270</v>
      </c>
      <c r="Y47" s="5" t="s">
        <v>2281</v>
      </c>
      <c r="Z47" s="414" t="str">
        <f>IFERROR(VLOOKUP(Y47, 【参考】数式用!$A$2:$B$48, 2, FALSE), "")</f>
        <v>15</v>
      </c>
      <c r="AA47" s="415"/>
    </row>
    <row r="48" spans="1:27" ht="33.950000000000003" customHeight="1">
      <c r="A48" s="256"/>
      <c r="B48" s="416">
        <f t="shared" si="0"/>
        <v>10</v>
      </c>
      <c r="C48" s="576" t="s">
        <v>2222</v>
      </c>
      <c r="D48" s="577"/>
      <c r="E48" s="577"/>
      <c r="F48" s="577"/>
      <c r="G48" s="577"/>
      <c r="H48" s="577"/>
      <c r="I48" s="577"/>
      <c r="J48" s="577"/>
      <c r="K48" s="577"/>
      <c r="L48" s="578"/>
      <c r="M48" s="579" t="s">
        <v>2261</v>
      </c>
      <c r="N48" s="580"/>
      <c r="O48" s="580"/>
      <c r="P48" s="580"/>
      <c r="Q48" s="581"/>
      <c r="R48" s="582" t="s">
        <v>27</v>
      </c>
      <c r="S48" s="582"/>
      <c r="T48" s="582"/>
      <c r="U48" s="582"/>
      <c r="V48" s="582"/>
      <c r="W48" s="419" t="s">
        <v>2262</v>
      </c>
      <c r="X48" s="528" t="s">
        <v>2270</v>
      </c>
      <c r="Y48" s="42" t="s">
        <v>2282</v>
      </c>
      <c r="Z48" s="414" t="str">
        <f>IFERROR(VLOOKUP(Y48, 【参考】数式用!$A$2:$B$48, 2, FALSE), "")</f>
        <v>78</v>
      </c>
      <c r="AA48" s="415"/>
    </row>
    <row r="49" spans="1:27" ht="33.950000000000003" customHeight="1">
      <c r="A49" s="256"/>
      <c r="B49" s="416">
        <f t="shared" si="0"/>
        <v>11</v>
      </c>
      <c r="C49" s="576" t="s">
        <v>2223</v>
      </c>
      <c r="D49" s="577"/>
      <c r="E49" s="577"/>
      <c r="F49" s="577"/>
      <c r="G49" s="577"/>
      <c r="H49" s="577"/>
      <c r="I49" s="577"/>
      <c r="J49" s="577"/>
      <c r="K49" s="577"/>
      <c r="L49" s="578"/>
      <c r="M49" s="579" t="s">
        <v>2260</v>
      </c>
      <c r="N49" s="580"/>
      <c r="O49" s="580"/>
      <c r="P49" s="580"/>
      <c r="Q49" s="581"/>
      <c r="R49" s="582" t="s">
        <v>27</v>
      </c>
      <c r="S49" s="582"/>
      <c r="T49" s="582"/>
      <c r="U49" s="582"/>
      <c r="V49" s="582"/>
      <c r="W49" s="419" t="s">
        <v>2262</v>
      </c>
      <c r="X49" s="528" t="s">
        <v>2271</v>
      </c>
      <c r="Y49" s="5" t="s">
        <v>2283</v>
      </c>
      <c r="Z49" s="414" t="str">
        <f>IFERROR(VLOOKUP(Y49, 【参考】数式用!$A$2:$B$48, 2, FALSE), "")</f>
        <v>16</v>
      </c>
      <c r="AA49" s="415"/>
    </row>
    <row r="50" spans="1:27" ht="33.950000000000003" customHeight="1">
      <c r="A50" s="256"/>
      <c r="B50" s="416">
        <f t="shared" si="0"/>
        <v>12</v>
      </c>
      <c r="C50" s="576" t="s">
        <v>2224</v>
      </c>
      <c r="D50" s="577"/>
      <c r="E50" s="577"/>
      <c r="F50" s="577"/>
      <c r="G50" s="577"/>
      <c r="H50" s="577"/>
      <c r="I50" s="577"/>
      <c r="J50" s="577"/>
      <c r="K50" s="577"/>
      <c r="L50" s="578"/>
      <c r="M50" s="579" t="s">
        <v>2260</v>
      </c>
      <c r="N50" s="580"/>
      <c r="O50" s="580"/>
      <c r="P50" s="580"/>
      <c r="Q50" s="581"/>
      <c r="R50" s="582" t="s">
        <v>27</v>
      </c>
      <c r="S50" s="582"/>
      <c r="T50" s="582"/>
      <c r="U50" s="582"/>
      <c r="V50" s="582"/>
      <c r="W50" s="419" t="s">
        <v>2262</v>
      </c>
      <c r="X50" s="528" t="s">
        <v>2271</v>
      </c>
      <c r="Y50" s="5" t="s">
        <v>2284</v>
      </c>
      <c r="Z50" s="414" t="str">
        <f>IFERROR(VLOOKUP(Y50, 【参考】数式用!$A$2:$B$48, 2, FALSE), "")</f>
        <v>66</v>
      </c>
      <c r="AA50" s="415"/>
    </row>
    <row r="51" spans="1:27" ht="33.950000000000003" customHeight="1">
      <c r="A51" s="256"/>
      <c r="B51" s="416">
        <f t="shared" si="0"/>
        <v>13</v>
      </c>
      <c r="C51" s="576" t="s">
        <v>2225</v>
      </c>
      <c r="D51" s="577"/>
      <c r="E51" s="577"/>
      <c r="F51" s="577"/>
      <c r="G51" s="577"/>
      <c r="H51" s="577"/>
      <c r="I51" s="577"/>
      <c r="J51" s="577"/>
      <c r="K51" s="577"/>
      <c r="L51" s="578"/>
      <c r="M51" s="579" t="s">
        <v>2260</v>
      </c>
      <c r="N51" s="580"/>
      <c r="O51" s="580"/>
      <c r="P51" s="580"/>
      <c r="Q51" s="581"/>
      <c r="R51" s="582" t="s">
        <v>27</v>
      </c>
      <c r="S51" s="582"/>
      <c r="T51" s="582"/>
      <c r="U51" s="582"/>
      <c r="V51" s="582"/>
      <c r="W51" s="419" t="s">
        <v>2262</v>
      </c>
      <c r="X51" s="528" t="s">
        <v>2272</v>
      </c>
      <c r="Y51" s="5" t="s">
        <v>2285</v>
      </c>
      <c r="Z51" s="414" t="str">
        <f>IFERROR(VLOOKUP(Y51, 【参考】数式用!$A$2:$B$48, 2, FALSE), "")</f>
        <v>33</v>
      </c>
      <c r="AA51" s="415"/>
    </row>
    <row r="52" spans="1:27" ht="33.950000000000003" customHeight="1">
      <c r="A52" s="256"/>
      <c r="B52" s="416">
        <f t="shared" si="0"/>
        <v>14</v>
      </c>
      <c r="C52" s="576" t="s">
        <v>2226</v>
      </c>
      <c r="D52" s="577"/>
      <c r="E52" s="577"/>
      <c r="F52" s="577"/>
      <c r="G52" s="577"/>
      <c r="H52" s="577"/>
      <c r="I52" s="577"/>
      <c r="J52" s="577"/>
      <c r="K52" s="577"/>
      <c r="L52" s="578"/>
      <c r="M52" s="579" t="s">
        <v>2260</v>
      </c>
      <c r="N52" s="580"/>
      <c r="O52" s="580"/>
      <c r="P52" s="580"/>
      <c r="Q52" s="581"/>
      <c r="R52" s="582" t="s">
        <v>27</v>
      </c>
      <c r="S52" s="582"/>
      <c r="T52" s="582"/>
      <c r="U52" s="582"/>
      <c r="V52" s="582"/>
      <c r="W52" s="419" t="s">
        <v>2262</v>
      </c>
      <c r="X52" s="528" t="s">
        <v>2272</v>
      </c>
      <c r="Y52" s="5" t="s">
        <v>2286</v>
      </c>
      <c r="Z52" s="414" t="str">
        <f>IFERROR(VLOOKUP(Y52, 【参考】数式用!$A$2:$B$48, 2, FALSE), "")</f>
        <v>27</v>
      </c>
      <c r="AA52" s="415"/>
    </row>
    <row r="53" spans="1:27" ht="33.950000000000003" customHeight="1">
      <c r="A53" s="256"/>
      <c r="B53" s="416">
        <f t="shared" si="0"/>
        <v>15</v>
      </c>
      <c r="C53" s="576" t="s">
        <v>2227</v>
      </c>
      <c r="D53" s="577"/>
      <c r="E53" s="577"/>
      <c r="F53" s="577"/>
      <c r="G53" s="577"/>
      <c r="H53" s="577"/>
      <c r="I53" s="577"/>
      <c r="J53" s="577"/>
      <c r="K53" s="577"/>
      <c r="L53" s="578"/>
      <c r="M53" s="579" t="s">
        <v>2260</v>
      </c>
      <c r="N53" s="580"/>
      <c r="O53" s="580"/>
      <c r="P53" s="580"/>
      <c r="Q53" s="581"/>
      <c r="R53" s="582" t="s">
        <v>27</v>
      </c>
      <c r="S53" s="582"/>
      <c r="T53" s="582"/>
      <c r="U53" s="582"/>
      <c r="V53" s="582"/>
      <c r="W53" s="419" t="s">
        <v>2262</v>
      </c>
      <c r="X53" s="528" t="s">
        <v>2272</v>
      </c>
      <c r="Y53" s="5" t="s">
        <v>2287</v>
      </c>
      <c r="Z53" s="414" t="str">
        <f>IFERROR(VLOOKUP(Y53, 【参考】数式用!$A$2:$B$48, 2, FALSE), "")</f>
        <v>35</v>
      </c>
      <c r="AA53" s="415"/>
    </row>
    <row r="54" spans="1:27" ht="33.950000000000003" customHeight="1">
      <c r="A54" s="256"/>
      <c r="B54" s="416">
        <f t="shared" si="0"/>
        <v>16</v>
      </c>
      <c r="C54" s="576" t="s">
        <v>2228</v>
      </c>
      <c r="D54" s="577"/>
      <c r="E54" s="577"/>
      <c r="F54" s="577"/>
      <c r="G54" s="577"/>
      <c r="H54" s="577"/>
      <c r="I54" s="577"/>
      <c r="J54" s="577"/>
      <c r="K54" s="577"/>
      <c r="L54" s="578"/>
      <c r="M54" s="579" t="s">
        <v>2261</v>
      </c>
      <c r="N54" s="580"/>
      <c r="O54" s="580"/>
      <c r="P54" s="580"/>
      <c r="Q54" s="581"/>
      <c r="R54" s="582" t="s">
        <v>27</v>
      </c>
      <c r="S54" s="582"/>
      <c r="T54" s="582"/>
      <c r="U54" s="582"/>
      <c r="V54" s="582"/>
      <c r="W54" s="419" t="s">
        <v>2262</v>
      </c>
      <c r="X54" s="528" t="s">
        <v>2272</v>
      </c>
      <c r="Y54" s="5" t="s">
        <v>2288</v>
      </c>
      <c r="Z54" s="414" t="str">
        <f>IFERROR(VLOOKUP(Y54, 【参考】数式用!$A$2:$B$48, 2, FALSE), "")</f>
        <v>36</v>
      </c>
      <c r="AA54" s="415"/>
    </row>
    <row r="55" spans="1:27" ht="33.950000000000003" customHeight="1">
      <c r="A55" s="256"/>
      <c r="B55" s="416">
        <f t="shared" si="0"/>
        <v>17</v>
      </c>
      <c r="C55" s="576" t="s">
        <v>2229</v>
      </c>
      <c r="D55" s="577"/>
      <c r="E55" s="577"/>
      <c r="F55" s="577"/>
      <c r="G55" s="577"/>
      <c r="H55" s="577"/>
      <c r="I55" s="577"/>
      <c r="J55" s="577"/>
      <c r="K55" s="577"/>
      <c r="L55" s="578"/>
      <c r="M55" s="579" t="s">
        <v>2261</v>
      </c>
      <c r="N55" s="580"/>
      <c r="O55" s="580"/>
      <c r="P55" s="580"/>
      <c r="Q55" s="581"/>
      <c r="R55" s="582" t="s">
        <v>27</v>
      </c>
      <c r="S55" s="582"/>
      <c r="T55" s="582"/>
      <c r="U55" s="582"/>
      <c r="V55" s="582"/>
      <c r="W55" s="419" t="s">
        <v>2262</v>
      </c>
      <c r="X55" s="528" t="s">
        <v>2272</v>
      </c>
      <c r="Y55" s="5" t="s">
        <v>2289</v>
      </c>
      <c r="Z55" s="414" t="str">
        <f>IFERROR(VLOOKUP(Y55, 【参考】数式用!$A$2:$B$48, 2, FALSE), "")</f>
        <v>28</v>
      </c>
      <c r="AA55" s="415"/>
    </row>
    <row r="56" spans="1:27" ht="33.950000000000003" customHeight="1">
      <c r="A56" s="256"/>
      <c r="B56" s="416">
        <f t="shared" si="0"/>
        <v>18</v>
      </c>
      <c r="C56" s="576" t="s">
        <v>2230</v>
      </c>
      <c r="D56" s="577"/>
      <c r="E56" s="577"/>
      <c r="F56" s="577"/>
      <c r="G56" s="577"/>
      <c r="H56" s="577"/>
      <c r="I56" s="577"/>
      <c r="J56" s="577"/>
      <c r="K56" s="577"/>
      <c r="L56" s="578"/>
      <c r="M56" s="579" t="s">
        <v>2261</v>
      </c>
      <c r="N56" s="580"/>
      <c r="O56" s="580"/>
      <c r="P56" s="580"/>
      <c r="Q56" s="581"/>
      <c r="R56" s="582" t="s">
        <v>27</v>
      </c>
      <c r="S56" s="582"/>
      <c r="T56" s="582"/>
      <c r="U56" s="582"/>
      <c r="V56" s="582"/>
      <c r="W56" s="419" t="s">
        <v>2262</v>
      </c>
      <c r="X56" s="528" t="s">
        <v>2270</v>
      </c>
      <c r="Y56" s="5" t="s">
        <v>2290</v>
      </c>
      <c r="Z56" s="414" t="str">
        <f>IFERROR(VLOOKUP(Y56, 【参考】数式用!$A$2:$B$48, 2, FALSE), "")</f>
        <v>72</v>
      </c>
      <c r="AA56" s="415"/>
    </row>
    <row r="57" spans="1:27" ht="33.950000000000003" customHeight="1">
      <c r="A57" s="256"/>
      <c r="B57" s="416">
        <f t="shared" si="0"/>
        <v>19</v>
      </c>
      <c r="C57" s="576" t="s">
        <v>2231</v>
      </c>
      <c r="D57" s="577"/>
      <c r="E57" s="577"/>
      <c r="F57" s="577"/>
      <c r="G57" s="577"/>
      <c r="H57" s="577"/>
      <c r="I57" s="577"/>
      <c r="J57" s="577"/>
      <c r="K57" s="577"/>
      <c r="L57" s="578"/>
      <c r="M57" s="579" t="s">
        <v>2261</v>
      </c>
      <c r="N57" s="580"/>
      <c r="O57" s="580"/>
      <c r="P57" s="580"/>
      <c r="Q57" s="581"/>
      <c r="R57" s="582" t="s">
        <v>27</v>
      </c>
      <c r="S57" s="582"/>
      <c r="T57" s="582"/>
      <c r="U57" s="582"/>
      <c r="V57" s="582"/>
      <c r="W57" s="419" t="s">
        <v>2262</v>
      </c>
      <c r="X57" s="528" t="s">
        <v>2270</v>
      </c>
      <c r="Y57" s="5" t="s">
        <v>2291</v>
      </c>
      <c r="Z57" s="414" t="str">
        <f>IFERROR(VLOOKUP(Y57, 【参考】数式用!$A$2:$B$48, 2, FALSE), "")</f>
        <v>74</v>
      </c>
      <c r="AA57" s="415"/>
    </row>
    <row r="58" spans="1:27" ht="33.950000000000003" customHeight="1">
      <c r="A58" s="256"/>
      <c r="B58" s="416">
        <f t="shared" si="0"/>
        <v>20</v>
      </c>
      <c r="C58" s="576" t="s">
        <v>2232</v>
      </c>
      <c r="D58" s="577"/>
      <c r="E58" s="577"/>
      <c r="F58" s="577"/>
      <c r="G58" s="577"/>
      <c r="H58" s="577"/>
      <c r="I58" s="577"/>
      <c r="J58" s="577"/>
      <c r="K58" s="577"/>
      <c r="L58" s="578"/>
      <c r="M58" s="579" t="s">
        <v>2261</v>
      </c>
      <c r="N58" s="580"/>
      <c r="O58" s="580"/>
      <c r="P58" s="580"/>
      <c r="Q58" s="581"/>
      <c r="R58" s="582" t="s">
        <v>27</v>
      </c>
      <c r="S58" s="582"/>
      <c r="T58" s="582"/>
      <c r="U58" s="582"/>
      <c r="V58" s="582"/>
      <c r="W58" s="419" t="s">
        <v>2262</v>
      </c>
      <c r="X58" s="528" t="s">
        <v>2273</v>
      </c>
      <c r="Y58" s="5" t="s">
        <v>2292</v>
      </c>
      <c r="Z58" s="414" t="str">
        <f>IFERROR(VLOOKUP(Y58, 【参考】数式用!$A$2:$B$48, 2, FALSE), "")</f>
        <v>73</v>
      </c>
      <c r="AA58" s="415"/>
    </row>
    <row r="59" spans="1:27" ht="33.950000000000003" customHeight="1">
      <c r="A59" s="256"/>
      <c r="B59" s="416">
        <f t="shared" si="0"/>
        <v>21</v>
      </c>
      <c r="C59" s="576" t="s">
        <v>2233</v>
      </c>
      <c r="D59" s="577"/>
      <c r="E59" s="577"/>
      <c r="F59" s="577"/>
      <c r="G59" s="577"/>
      <c r="H59" s="577"/>
      <c r="I59" s="577"/>
      <c r="J59" s="577"/>
      <c r="K59" s="577"/>
      <c r="L59" s="578"/>
      <c r="M59" s="579" t="s">
        <v>2261</v>
      </c>
      <c r="N59" s="580"/>
      <c r="O59" s="580"/>
      <c r="P59" s="580"/>
      <c r="Q59" s="581"/>
      <c r="R59" s="582" t="s">
        <v>27</v>
      </c>
      <c r="S59" s="582"/>
      <c r="T59" s="582"/>
      <c r="U59" s="582"/>
      <c r="V59" s="582"/>
      <c r="W59" s="419" t="s">
        <v>2262</v>
      </c>
      <c r="X59" s="528" t="s">
        <v>2273</v>
      </c>
      <c r="Y59" s="5" t="s">
        <v>2293</v>
      </c>
      <c r="Z59" s="414" t="str">
        <f>IFERROR(VLOOKUP(Y59, 【参考】数式用!$A$2:$B$48, 2, FALSE), "")</f>
        <v>68</v>
      </c>
      <c r="AA59" s="415"/>
    </row>
    <row r="60" spans="1:27" ht="33.950000000000003" customHeight="1">
      <c r="A60" s="256"/>
      <c r="B60" s="416">
        <f t="shared" si="0"/>
        <v>22</v>
      </c>
      <c r="C60" s="576" t="s">
        <v>2234</v>
      </c>
      <c r="D60" s="577"/>
      <c r="E60" s="577"/>
      <c r="F60" s="577"/>
      <c r="G60" s="577"/>
      <c r="H60" s="577"/>
      <c r="I60" s="577"/>
      <c r="J60" s="577"/>
      <c r="K60" s="577"/>
      <c r="L60" s="578"/>
      <c r="M60" s="579" t="s">
        <v>2261</v>
      </c>
      <c r="N60" s="580"/>
      <c r="O60" s="580"/>
      <c r="P60" s="580"/>
      <c r="Q60" s="581"/>
      <c r="R60" s="582" t="s">
        <v>27</v>
      </c>
      <c r="S60" s="582"/>
      <c r="T60" s="582"/>
      <c r="U60" s="582"/>
      <c r="V60" s="582"/>
      <c r="W60" s="419" t="s">
        <v>2262</v>
      </c>
      <c r="X60" s="528" t="s">
        <v>2273</v>
      </c>
      <c r="Y60" s="5" t="s">
        <v>2294</v>
      </c>
      <c r="Z60" s="414" t="str">
        <f>IFERROR(VLOOKUP(Y60, 【参考】数式用!$A$2:$B$48, 2, FALSE), "")</f>
        <v>75</v>
      </c>
      <c r="AA60" s="415"/>
    </row>
    <row r="61" spans="1:27" ht="33.950000000000003" customHeight="1">
      <c r="A61" s="256"/>
      <c r="B61" s="416">
        <f t="shared" si="0"/>
        <v>23</v>
      </c>
      <c r="C61" s="576" t="s">
        <v>2235</v>
      </c>
      <c r="D61" s="577"/>
      <c r="E61" s="577"/>
      <c r="F61" s="577"/>
      <c r="G61" s="577"/>
      <c r="H61" s="577"/>
      <c r="I61" s="577"/>
      <c r="J61" s="577"/>
      <c r="K61" s="577"/>
      <c r="L61" s="578"/>
      <c r="M61" s="579" t="s">
        <v>2261</v>
      </c>
      <c r="N61" s="580"/>
      <c r="O61" s="580"/>
      <c r="P61" s="580"/>
      <c r="Q61" s="581"/>
      <c r="R61" s="582" t="s">
        <v>27</v>
      </c>
      <c r="S61" s="582"/>
      <c r="T61" s="582"/>
      <c r="U61" s="582"/>
      <c r="V61" s="582"/>
      <c r="W61" s="419" t="s">
        <v>2262</v>
      </c>
      <c r="X61" s="528" t="s">
        <v>2273</v>
      </c>
      <c r="Y61" s="5" t="s">
        <v>2295</v>
      </c>
      <c r="Z61" s="414" t="str">
        <f>IFERROR(VLOOKUP(Y61, 【参考】数式用!$A$2:$B$48, 2, FALSE), "")</f>
        <v>69</v>
      </c>
      <c r="AA61" s="415"/>
    </row>
    <row r="62" spans="1:27" ht="33.950000000000003" customHeight="1">
      <c r="A62" s="256"/>
      <c r="B62" s="416">
        <f t="shared" si="0"/>
        <v>24</v>
      </c>
      <c r="C62" s="576" t="s">
        <v>2236</v>
      </c>
      <c r="D62" s="577"/>
      <c r="E62" s="577"/>
      <c r="F62" s="577"/>
      <c r="G62" s="577"/>
      <c r="H62" s="577"/>
      <c r="I62" s="577"/>
      <c r="J62" s="577"/>
      <c r="K62" s="577"/>
      <c r="L62" s="578"/>
      <c r="M62" s="579" t="s">
        <v>2261</v>
      </c>
      <c r="N62" s="580"/>
      <c r="O62" s="580"/>
      <c r="P62" s="580"/>
      <c r="Q62" s="581"/>
      <c r="R62" s="582" t="s">
        <v>27</v>
      </c>
      <c r="S62" s="582"/>
      <c r="T62" s="582"/>
      <c r="U62" s="582"/>
      <c r="V62" s="582"/>
      <c r="W62" s="419" t="s">
        <v>2262</v>
      </c>
      <c r="X62" s="528" t="s">
        <v>2274</v>
      </c>
      <c r="Y62" s="5" t="s">
        <v>2296</v>
      </c>
      <c r="Z62" s="414" t="str">
        <f>IFERROR(VLOOKUP(Y62, 【参考】数式用!$A$2:$B$48, 2, FALSE), "")</f>
        <v>77</v>
      </c>
      <c r="AA62" s="415"/>
    </row>
    <row r="63" spans="1:27" ht="33.950000000000003" customHeight="1">
      <c r="A63" s="256"/>
      <c r="B63" s="416">
        <f t="shared" si="0"/>
        <v>25</v>
      </c>
      <c r="C63" s="576" t="s">
        <v>2237</v>
      </c>
      <c r="D63" s="577"/>
      <c r="E63" s="577"/>
      <c r="F63" s="577"/>
      <c r="G63" s="577"/>
      <c r="H63" s="577"/>
      <c r="I63" s="577"/>
      <c r="J63" s="577"/>
      <c r="K63" s="577"/>
      <c r="L63" s="578"/>
      <c r="M63" s="579" t="s">
        <v>2261</v>
      </c>
      <c r="N63" s="580"/>
      <c r="O63" s="580"/>
      <c r="P63" s="580"/>
      <c r="Q63" s="581"/>
      <c r="R63" s="582" t="s">
        <v>27</v>
      </c>
      <c r="S63" s="582"/>
      <c r="T63" s="582"/>
      <c r="U63" s="582"/>
      <c r="V63" s="582"/>
      <c r="W63" s="419" t="s">
        <v>2262</v>
      </c>
      <c r="X63" s="528" t="s">
        <v>2274</v>
      </c>
      <c r="Y63" s="5" t="s">
        <v>2297</v>
      </c>
      <c r="Z63" s="414" t="str">
        <f>IFERROR(VLOOKUP(Y63, 【参考】数式用!$A$2:$B$48, 2, FALSE), "")</f>
        <v>79</v>
      </c>
      <c r="AA63" s="415"/>
    </row>
    <row r="64" spans="1:27" ht="33.950000000000003" customHeight="1">
      <c r="A64" s="256"/>
      <c r="B64" s="416">
        <f t="shared" si="0"/>
        <v>26</v>
      </c>
      <c r="C64" s="576" t="s">
        <v>2238</v>
      </c>
      <c r="D64" s="577"/>
      <c r="E64" s="577"/>
      <c r="F64" s="577"/>
      <c r="G64" s="577"/>
      <c r="H64" s="577"/>
      <c r="I64" s="577"/>
      <c r="J64" s="577"/>
      <c r="K64" s="577"/>
      <c r="L64" s="578"/>
      <c r="M64" s="579" t="s">
        <v>2261</v>
      </c>
      <c r="N64" s="580"/>
      <c r="O64" s="580"/>
      <c r="P64" s="580"/>
      <c r="Q64" s="581"/>
      <c r="R64" s="582" t="s">
        <v>27</v>
      </c>
      <c r="S64" s="582"/>
      <c r="T64" s="582"/>
      <c r="U64" s="582"/>
      <c r="V64" s="582"/>
      <c r="W64" s="419" t="s">
        <v>2262</v>
      </c>
      <c r="X64" s="528" t="s">
        <v>2275</v>
      </c>
      <c r="Y64" s="5" t="s">
        <v>2298</v>
      </c>
      <c r="Z64" s="414" t="str">
        <f>IFERROR(VLOOKUP(Y64, 【参考】数式用!$A$2:$B$48, 2, FALSE), "")</f>
        <v>32</v>
      </c>
      <c r="AA64" s="415"/>
    </row>
    <row r="65" spans="1:27" ht="33.950000000000003" customHeight="1">
      <c r="A65" s="256"/>
      <c r="B65" s="416">
        <f t="shared" si="0"/>
        <v>27</v>
      </c>
      <c r="C65" s="576" t="s">
        <v>2239</v>
      </c>
      <c r="D65" s="577"/>
      <c r="E65" s="577"/>
      <c r="F65" s="577"/>
      <c r="G65" s="577"/>
      <c r="H65" s="577"/>
      <c r="I65" s="577"/>
      <c r="J65" s="577"/>
      <c r="K65" s="577"/>
      <c r="L65" s="578"/>
      <c r="M65" s="579" t="s">
        <v>2261</v>
      </c>
      <c r="N65" s="580"/>
      <c r="O65" s="580"/>
      <c r="P65" s="580"/>
      <c r="Q65" s="581"/>
      <c r="R65" s="582" t="s">
        <v>27</v>
      </c>
      <c r="S65" s="582"/>
      <c r="T65" s="582"/>
      <c r="U65" s="582"/>
      <c r="V65" s="582"/>
      <c r="W65" s="419" t="s">
        <v>2262</v>
      </c>
      <c r="X65" s="528" t="s">
        <v>2275</v>
      </c>
      <c r="Y65" s="5" t="s">
        <v>2299</v>
      </c>
      <c r="Z65" s="414" t="str">
        <f>IFERROR(VLOOKUP(Y65, 【参考】数式用!$A$2:$B$48, 2, FALSE), "")</f>
        <v>38</v>
      </c>
      <c r="AA65" s="415"/>
    </row>
    <row r="66" spans="1:27" ht="33.950000000000003" customHeight="1">
      <c r="A66" s="256"/>
      <c r="B66" s="416">
        <f t="shared" si="0"/>
        <v>28</v>
      </c>
      <c r="C66" s="576" t="s">
        <v>2240</v>
      </c>
      <c r="D66" s="577"/>
      <c r="E66" s="577"/>
      <c r="F66" s="577"/>
      <c r="G66" s="577"/>
      <c r="H66" s="577"/>
      <c r="I66" s="577"/>
      <c r="J66" s="577"/>
      <c r="K66" s="577"/>
      <c r="L66" s="578"/>
      <c r="M66" s="579" t="s">
        <v>2261</v>
      </c>
      <c r="N66" s="580"/>
      <c r="O66" s="580"/>
      <c r="P66" s="580"/>
      <c r="Q66" s="581"/>
      <c r="R66" s="582" t="s">
        <v>27</v>
      </c>
      <c r="S66" s="582"/>
      <c r="T66" s="582"/>
      <c r="U66" s="582"/>
      <c r="V66" s="582"/>
      <c r="W66" s="419" t="s">
        <v>2262</v>
      </c>
      <c r="X66" s="528" t="s">
        <v>2275</v>
      </c>
      <c r="Y66" s="5" t="s">
        <v>2300</v>
      </c>
      <c r="Z66" s="414" t="str">
        <f>IFERROR(VLOOKUP(Y66, 【参考】数式用!$A$2:$B$48, 2, FALSE), "")</f>
        <v>37</v>
      </c>
      <c r="AA66" s="415"/>
    </row>
    <row r="67" spans="1:27" ht="33.950000000000003" customHeight="1">
      <c r="A67" s="256"/>
      <c r="B67" s="416">
        <f t="shared" si="0"/>
        <v>29</v>
      </c>
      <c r="C67" s="576" t="s">
        <v>2241</v>
      </c>
      <c r="D67" s="577"/>
      <c r="E67" s="577"/>
      <c r="F67" s="577"/>
      <c r="G67" s="577"/>
      <c r="H67" s="577"/>
      <c r="I67" s="577"/>
      <c r="J67" s="577"/>
      <c r="K67" s="577"/>
      <c r="L67" s="578"/>
      <c r="M67" s="579" t="s">
        <v>2261</v>
      </c>
      <c r="N67" s="580"/>
      <c r="O67" s="580"/>
      <c r="P67" s="580"/>
      <c r="Q67" s="581"/>
      <c r="R67" s="582" t="s">
        <v>27</v>
      </c>
      <c r="S67" s="582"/>
      <c r="T67" s="582"/>
      <c r="U67" s="582"/>
      <c r="V67" s="582"/>
      <c r="W67" s="419" t="s">
        <v>2262</v>
      </c>
      <c r="X67" s="528" t="s">
        <v>2275</v>
      </c>
      <c r="Y67" s="5" t="s">
        <v>2301</v>
      </c>
      <c r="Z67" s="414" t="str">
        <f>IFERROR(VLOOKUP(Y67, 【参考】数式用!$A$2:$B$48, 2, FALSE), "")</f>
        <v>39</v>
      </c>
      <c r="AA67" s="415"/>
    </row>
    <row r="68" spans="1:27" ht="33.950000000000003" customHeight="1">
      <c r="A68" s="256"/>
      <c r="B68" s="416">
        <f t="shared" si="0"/>
        <v>30</v>
      </c>
      <c r="C68" s="576" t="s">
        <v>2242</v>
      </c>
      <c r="D68" s="577"/>
      <c r="E68" s="577"/>
      <c r="F68" s="577"/>
      <c r="G68" s="577"/>
      <c r="H68" s="577"/>
      <c r="I68" s="577"/>
      <c r="J68" s="577"/>
      <c r="K68" s="577"/>
      <c r="L68" s="578"/>
      <c r="M68" s="579" t="s">
        <v>2260</v>
      </c>
      <c r="N68" s="580"/>
      <c r="O68" s="580"/>
      <c r="P68" s="580"/>
      <c r="Q68" s="581"/>
      <c r="R68" s="582" t="s">
        <v>27</v>
      </c>
      <c r="S68" s="582"/>
      <c r="T68" s="582"/>
      <c r="U68" s="582"/>
      <c r="V68" s="582"/>
      <c r="W68" s="419" t="s">
        <v>2262</v>
      </c>
      <c r="X68" s="528" t="s">
        <v>2276</v>
      </c>
      <c r="Y68" s="5" t="s">
        <v>2302</v>
      </c>
      <c r="Z68" s="414" t="str">
        <f>IFERROR(VLOOKUP(Y68, 【参考】数式用!$A$2:$B$48, 2, FALSE), "")</f>
        <v>51</v>
      </c>
      <c r="AA68" s="415"/>
    </row>
    <row r="69" spans="1:27" ht="33.950000000000003" customHeight="1">
      <c r="A69" s="256"/>
      <c r="B69" s="416">
        <f t="shared" si="0"/>
        <v>31</v>
      </c>
      <c r="C69" s="576" t="s">
        <v>2243</v>
      </c>
      <c r="D69" s="577"/>
      <c r="E69" s="577"/>
      <c r="F69" s="577"/>
      <c r="G69" s="577"/>
      <c r="H69" s="577"/>
      <c r="I69" s="577"/>
      <c r="J69" s="577"/>
      <c r="K69" s="577"/>
      <c r="L69" s="578"/>
      <c r="M69" s="579" t="s">
        <v>2261</v>
      </c>
      <c r="N69" s="580"/>
      <c r="O69" s="580"/>
      <c r="P69" s="580"/>
      <c r="Q69" s="581"/>
      <c r="R69" s="582" t="s">
        <v>27</v>
      </c>
      <c r="S69" s="582"/>
      <c r="T69" s="582"/>
      <c r="U69" s="582"/>
      <c r="V69" s="582"/>
      <c r="W69" s="419" t="s">
        <v>2262</v>
      </c>
      <c r="X69" s="528" t="s">
        <v>2276</v>
      </c>
      <c r="Y69" s="5" t="s">
        <v>2303</v>
      </c>
      <c r="Z69" s="414" t="str">
        <f>IFERROR(VLOOKUP(Y69, 【参考】数式用!$A$2:$B$48, 2, FALSE), "")</f>
        <v>54</v>
      </c>
      <c r="AA69" s="415"/>
    </row>
    <row r="70" spans="1:27" ht="33.950000000000003" customHeight="1">
      <c r="A70" s="256"/>
      <c r="B70" s="416">
        <f t="shared" si="0"/>
        <v>32</v>
      </c>
      <c r="C70" s="576" t="s">
        <v>2244</v>
      </c>
      <c r="D70" s="577"/>
      <c r="E70" s="577"/>
      <c r="F70" s="577"/>
      <c r="G70" s="577"/>
      <c r="H70" s="577"/>
      <c r="I70" s="577"/>
      <c r="J70" s="577"/>
      <c r="K70" s="577"/>
      <c r="L70" s="578"/>
      <c r="M70" s="579" t="s">
        <v>2260</v>
      </c>
      <c r="N70" s="580"/>
      <c r="O70" s="580"/>
      <c r="P70" s="580"/>
      <c r="Q70" s="581"/>
      <c r="R70" s="582" t="s">
        <v>27</v>
      </c>
      <c r="S70" s="582"/>
      <c r="T70" s="582"/>
      <c r="U70" s="582"/>
      <c r="V70" s="582"/>
      <c r="W70" s="419" t="s">
        <v>2262</v>
      </c>
      <c r="X70" s="528" t="s">
        <v>2276</v>
      </c>
      <c r="Y70" s="5" t="s">
        <v>2304</v>
      </c>
      <c r="Z70" s="414" t="str">
        <f>IFERROR(VLOOKUP(Y70, 【参考】数式用!$A$2:$B$48, 2, FALSE), "")</f>
        <v>21</v>
      </c>
      <c r="AA70" s="415"/>
    </row>
    <row r="71" spans="1:27" ht="33.950000000000003" customHeight="1">
      <c r="A71" s="256"/>
      <c r="B71" s="416">
        <f t="shared" si="0"/>
        <v>33</v>
      </c>
      <c r="C71" s="576" t="s">
        <v>2245</v>
      </c>
      <c r="D71" s="577"/>
      <c r="E71" s="577"/>
      <c r="F71" s="577"/>
      <c r="G71" s="577"/>
      <c r="H71" s="577"/>
      <c r="I71" s="577"/>
      <c r="J71" s="577"/>
      <c r="K71" s="577"/>
      <c r="L71" s="578"/>
      <c r="M71" s="579" t="s">
        <v>2260</v>
      </c>
      <c r="N71" s="580"/>
      <c r="O71" s="580"/>
      <c r="P71" s="580"/>
      <c r="Q71" s="581"/>
      <c r="R71" s="582" t="s">
        <v>27</v>
      </c>
      <c r="S71" s="582"/>
      <c r="T71" s="582"/>
      <c r="U71" s="582"/>
      <c r="V71" s="582"/>
      <c r="W71" s="419" t="s">
        <v>2262</v>
      </c>
      <c r="X71" s="528" t="s">
        <v>2276</v>
      </c>
      <c r="Y71" s="5" t="s">
        <v>2305</v>
      </c>
      <c r="Z71" s="414" t="str">
        <f>IFERROR(VLOOKUP(Y71, 【参考】数式用!$A$2:$B$48, 2, FALSE), "")</f>
        <v>24</v>
      </c>
      <c r="AA71" s="415"/>
    </row>
    <row r="72" spans="1:27" ht="33.950000000000003" customHeight="1">
      <c r="A72" s="256"/>
      <c r="B72" s="416">
        <f t="shared" si="0"/>
        <v>34</v>
      </c>
      <c r="C72" s="576" t="s">
        <v>2246</v>
      </c>
      <c r="D72" s="577"/>
      <c r="E72" s="577"/>
      <c r="F72" s="577"/>
      <c r="G72" s="577"/>
      <c r="H72" s="577"/>
      <c r="I72" s="577"/>
      <c r="J72" s="577"/>
      <c r="K72" s="577"/>
      <c r="L72" s="578"/>
      <c r="M72" s="579" t="s">
        <v>2260</v>
      </c>
      <c r="N72" s="580"/>
      <c r="O72" s="580"/>
      <c r="P72" s="580"/>
      <c r="Q72" s="581"/>
      <c r="R72" s="582" t="s">
        <v>27</v>
      </c>
      <c r="S72" s="582"/>
      <c r="T72" s="582"/>
      <c r="U72" s="582"/>
      <c r="V72" s="582"/>
      <c r="W72" s="419" t="s">
        <v>2262</v>
      </c>
      <c r="X72" s="528" t="s">
        <v>2276</v>
      </c>
      <c r="Y72" s="5" t="s">
        <v>2306</v>
      </c>
      <c r="Z72" s="414" t="str">
        <f>IFERROR(VLOOKUP(Y72, 【参考】数式用!$A$2:$B$48, 2, FALSE), "")</f>
        <v>52</v>
      </c>
      <c r="AA72" s="415"/>
    </row>
    <row r="73" spans="1:27" ht="33.950000000000003" customHeight="1">
      <c r="A73" s="256"/>
      <c r="B73" s="416">
        <f t="shared" si="0"/>
        <v>35</v>
      </c>
      <c r="C73" s="576" t="s">
        <v>2247</v>
      </c>
      <c r="D73" s="577"/>
      <c r="E73" s="577"/>
      <c r="F73" s="577"/>
      <c r="G73" s="577"/>
      <c r="H73" s="577"/>
      <c r="I73" s="577"/>
      <c r="J73" s="577"/>
      <c r="K73" s="577"/>
      <c r="L73" s="578"/>
      <c r="M73" s="579" t="s">
        <v>2260</v>
      </c>
      <c r="N73" s="580"/>
      <c r="O73" s="580"/>
      <c r="P73" s="580"/>
      <c r="Q73" s="581"/>
      <c r="R73" s="582" t="s">
        <v>27</v>
      </c>
      <c r="S73" s="582"/>
      <c r="T73" s="582"/>
      <c r="U73" s="582"/>
      <c r="V73" s="582"/>
      <c r="W73" s="419" t="s">
        <v>2262</v>
      </c>
      <c r="X73" s="528" t="s">
        <v>2276</v>
      </c>
      <c r="Y73" s="5" t="s">
        <v>2307</v>
      </c>
      <c r="Z73" s="414" t="str">
        <f>IFERROR(VLOOKUP(Y73, 【参考】数式用!$A$2:$B$48, 2, FALSE), "")</f>
        <v>22</v>
      </c>
      <c r="AA73" s="415"/>
    </row>
    <row r="74" spans="1:27" ht="33.950000000000003" customHeight="1">
      <c r="A74" s="256"/>
      <c r="B74" s="416">
        <f t="shared" si="0"/>
        <v>36</v>
      </c>
      <c r="C74" s="576" t="s">
        <v>2248</v>
      </c>
      <c r="D74" s="577"/>
      <c r="E74" s="577"/>
      <c r="F74" s="577"/>
      <c r="G74" s="577"/>
      <c r="H74" s="577"/>
      <c r="I74" s="577"/>
      <c r="J74" s="577"/>
      <c r="K74" s="577"/>
      <c r="L74" s="578"/>
      <c r="M74" s="579" t="s">
        <v>2260</v>
      </c>
      <c r="N74" s="580"/>
      <c r="O74" s="580"/>
      <c r="P74" s="580"/>
      <c r="Q74" s="581"/>
      <c r="R74" s="582" t="s">
        <v>27</v>
      </c>
      <c r="S74" s="582"/>
      <c r="T74" s="582"/>
      <c r="U74" s="582"/>
      <c r="V74" s="582"/>
      <c r="W74" s="419" t="s">
        <v>2262</v>
      </c>
      <c r="X74" s="528" t="s">
        <v>2276</v>
      </c>
      <c r="Y74" s="5" t="s">
        <v>2308</v>
      </c>
      <c r="Z74" s="414" t="str">
        <f>IFERROR(VLOOKUP(Y74, 【参考】数式用!$A$2:$B$48, 2, FALSE), "")</f>
        <v>25</v>
      </c>
      <c r="AA74" s="415"/>
    </row>
    <row r="75" spans="1:27" ht="33.950000000000003" customHeight="1">
      <c r="A75" s="256"/>
      <c r="B75" s="416">
        <f t="shared" si="0"/>
        <v>37</v>
      </c>
      <c r="C75" s="576" t="s">
        <v>2249</v>
      </c>
      <c r="D75" s="577"/>
      <c r="E75" s="577"/>
      <c r="F75" s="577"/>
      <c r="G75" s="577"/>
      <c r="H75" s="577"/>
      <c r="I75" s="577"/>
      <c r="J75" s="577"/>
      <c r="K75" s="577"/>
      <c r="L75" s="578"/>
      <c r="M75" s="579" t="s">
        <v>2260</v>
      </c>
      <c r="N75" s="580"/>
      <c r="O75" s="580"/>
      <c r="P75" s="580"/>
      <c r="Q75" s="581"/>
      <c r="R75" s="582" t="s">
        <v>27</v>
      </c>
      <c r="S75" s="582"/>
      <c r="T75" s="582"/>
      <c r="U75" s="582"/>
      <c r="V75" s="582"/>
      <c r="W75" s="419" t="s">
        <v>2262</v>
      </c>
      <c r="X75" s="528" t="s">
        <v>2276</v>
      </c>
      <c r="Y75" s="5" t="s">
        <v>2309</v>
      </c>
      <c r="Z75" s="414" t="str">
        <f>IFERROR(VLOOKUP(Y75, 【参考】数式用!$A$2:$B$48, 2, FALSE), "")</f>
        <v>23</v>
      </c>
      <c r="AA75" s="415"/>
    </row>
    <row r="76" spans="1:27" ht="33.950000000000003" customHeight="1">
      <c r="A76" s="256"/>
      <c r="B76" s="416">
        <f t="shared" si="0"/>
        <v>38</v>
      </c>
      <c r="C76" s="576" t="s">
        <v>2250</v>
      </c>
      <c r="D76" s="577"/>
      <c r="E76" s="577"/>
      <c r="F76" s="577"/>
      <c r="G76" s="577"/>
      <c r="H76" s="577"/>
      <c r="I76" s="577"/>
      <c r="J76" s="577"/>
      <c r="K76" s="577"/>
      <c r="L76" s="578"/>
      <c r="M76" s="579" t="s">
        <v>2260</v>
      </c>
      <c r="N76" s="580"/>
      <c r="O76" s="580"/>
      <c r="P76" s="580"/>
      <c r="Q76" s="581"/>
      <c r="R76" s="582" t="s">
        <v>27</v>
      </c>
      <c r="S76" s="582"/>
      <c r="T76" s="582"/>
      <c r="U76" s="582"/>
      <c r="V76" s="582"/>
      <c r="W76" s="419" t="s">
        <v>2262</v>
      </c>
      <c r="X76" s="528" t="s">
        <v>2276</v>
      </c>
      <c r="Y76" s="5" t="s">
        <v>2310</v>
      </c>
      <c r="Z76" s="414" t="str">
        <f>IFERROR(VLOOKUP(Y76, 【参考】数式用!$A$2:$B$48, 2, FALSE), "")</f>
        <v>26</v>
      </c>
      <c r="AA76" s="415"/>
    </row>
    <row r="77" spans="1:27" ht="33.950000000000003" customHeight="1">
      <c r="A77" s="256"/>
      <c r="B77" s="416">
        <f t="shared" si="0"/>
        <v>39</v>
      </c>
      <c r="C77" s="576" t="s">
        <v>2251</v>
      </c>
      <c r="D77" s="577"/>
      <c r="E77" s="577"/>
      <c r="F77" s="577"/>
      <c r="G77" s="577"/>
      <c r="H77" s="577"/>
      <c r="I77" s="577"/>
      <c r="J77" s="577"/>
      <c r="K77" s="577"/>
      <c r="L77" s="578"/>
      <c r="M77" s="579" t="s">
        <v>2260</v>
      </c>
      <c r="N77" s="580"/>
      <c r="O77" s="580"/>
      <c r="P77" s="580"/>
      <c r="Q77" s="581"/>
      <c r="R77" s="582" t="s">
        <v>27</v>
      </c>
      <c r="S77" s="582"/>
      <c r="T77" s="582"/>
      <c r="U77" s="582"/>
      <c r="V77" s="582"/>
      <c r="W77" s="419" t="s">
        <v>2262</v>
      </c>
      <c r="X77" s="528" t="s">
        <v>2276</v>
      </c>
      <c r="Y77" s="5" t="s">
        <v>2311</v>
      </c>
      <c r="Z77" s="414" t="str">
        <f>IFERROR(VLOOKUP(Y77, 【参考】数式用!$A$2:$B$48, 2, FALSE), "")</f>
        <v>55</v>
      </c>
      <c r="AA77" s="415"/>
    </row>
    <row r="78" spans="1:27" ht="33.950000000000003" customHeight="1">
      <c r="A78" s="256"/>
      <c r="B78" s="416">
        <f t="shared" si="0"/>
        <v>40</v>
      </c>
      <c r="C78" s="576" t="s">
        <v>2252</v>
      </c>
      <c r="D78" s="577"/>
      <c r="E78" s="577"/>
      <c r="F78" s="577"/>
      <c r="G78" s="577"/>
      <c r="H78" s="577"/>
      <c r="I78" s="577"/>
      <c r="J78" s="577"/>
      <c r="K78" s="577"/>
      <c r="L78" s="578"/>
      <c r="M78" s="579" t="s">
        <v>2260</v>
      </c>
      <c r="N78" s="580"/>
      <c r="O78" s="580"/>
      <c r="P78" s="580"/>
      <c r="Q78" s="581"/>
      <c r="R78" s="582" t="s">
        <v>27</v>
      </c>
      <c r="S78" s="582"/>
      <c r="T78" s="582"/>
      <c r="U78" s="582"/>
      <c r="V78" s="582"/>
      <c r="W78" s="419" t="s">
        <v>2262</v>
      </c>
      <c r="X78" s="528" t="s">
        <v>2276</v>
      </c>
      <c r="Y78" s="5" t="s">
        <v>2318</v>
      </c>
      <c r="Z78" s="414" t="str">
        <f>IFERROR(VLOOKUP(Y78, 【参考】数式用!$A$2:$B$48, 2, FALSE), "")</f>
        <v>2A</v>
      </c>
      <c r="AA78" s="415"/>
    </row>
    <row r="79" spans="1:27" ht="33.950000000000003" customHeight="1">
      <c r="A79" s="256"/>
      <c r="B79" s="416">
        <f t="shared" si="0"/>
        <v>41</v>
      </c>
      <c r="C79" s="576" t="s">
        <v>2253</v>
      </c>
      <c r="D79" s="577"/>
      <c r="E79" s="577"/>
      <c r="F79" s="577"/>
      <c r="G79" s="577"/>
      <c r="H79" s="577"/>
      <c r="I79" s="577"/>
      <c r="J79" s="577"/>
      <c r="K79" s="577"/>
      <c r="L79" s="578"/>
      <c r="M79" s="579" t="s">
        <v>2260</v>
      </c>
      <c r="N79" s="580"/>
      <c r="O79" s="580"/>
      <c r="P79" s="580"/>
      <c r="Q79" s="581"/>
      <c r="R79" s="582" t="s">
        <v>27</v>
      </c>
      <c r="S79" s="582"/>
      <c r="T79" s="582"/>
      <c r="U79" s="582"/>
      <c r="V79" s="582"/>
      <c r="W79" s="419" t="s">
        <v>2262</v>
      </c>
      <c r="X79" s="528" t="s">
        <v>2276</v>
      </c>
      <c r="Y79" s="5" t="s">
        <v>2319</v>
      </c>
      <c r="Z79" s="414" t="str">
        <f>IFERROR(VLOOKUP(Y79, 【参考】数式用!$A$2:$B$48, 2, FALSE), "")</f>
        <v>2B</v>
      </c>
      <c r="AA79" s="415"/>
    </row>
    <row r="80" spans="1:27" ht="33.950000000000003" customHeight="1">
      <c r="A80" s="256"/>
      <c r="B80" s="416">
        <f t="shared" si="0"/>
        <v>42</v>
      </c>
      <c r="C80" s="576" t="s">
        <v>2254</v>
      </c>
      <c r="D80" s="577"/>
      <c r="E80" s="577"/>
      <c r="F80" s="577"/>
      <c r="G80" s="577"/>
      <c r="H80" s="577"/>
      <c r="I80" s="577"/>
      <c r="J80" s="577"/>
      <c r="K80" s="577"/>
      <c r="L80" s="578"/>
      <c r="M80" s="579" t="s">
        <v>2261</v>
      </c>
      <c r="N80" s="580"/>
      <c r="O80" s="580"/>
      <c r="P80" s="580"/>
      <c r="Q80" s="581"/>
      <c r="R80" s="582" t="s">
        <v>27</v>
      </c>
      <c r="S80" s="582"/>
      <c r="T80" s="582"/>
      <c r="U80" s="582"/>
      <c r="V80" s="582"/>
      <c r="W80" s="419" t="s">
        <v>2262</v>
      </c>
      <c r="X80" s="528" t="s">
        <v>2263</v>
      </c>
      <c r="Y80" s="5" t="s">
        <v>2312</v>
      </c>
      <c r="Z80" s="414" t="str">
        <f>IFERROR(VLOOKUP(Y80, 【参考】数式用!$A$2:$B$48, 2, FALSE), "")</f>
        <v>A2</v>
      </c>
      <c r="AA80" s="415"/>
    </row>
    <row r="81" spans="1:27" ht="33.950000000000003" customHeight="1">
      <c r="A81" s="256"/>
      <c r="B81" s="416">
        <f t="shared" si="0"/>
        <v>43</v>
      </c>
      <c r="C81" s="576" t="s">
        <v>2255</v>
      </c>
      <c r="D81" s="577"/>
      <c r="E81" s="577"/>
      <c r="F81" s="577"/>
      <c r="G81" s="577"/>
      <c r="H81" s="577"/>
      <c r="I81" s="577"/>
      <c r="J81" s="577"/>
      <c r="K81" s="577"/>
      <c r="L81" s="578"/>
      <c r="M81" s="579" t="s">
        <v>2261</v>
      </c>
      <c r="N81" s="580"/>
      <c r="O81" s="580"/>
      <c r="P81" s="580"/>
      <c r="Q81" s="581"/>
      <c r="R81" s="582" t="s">
        <v>27</v>
      </c>
      <c r="S81" s="582"/>
      <c r="T81" s="582"/>
      <c r="U81" s="582"/>
      <c r="V81" s="582"/>
      <c r="W81" s="419" t="s">
        <v>2262</v>
      </c>
      <c r="X81" s="528" t="s">
        <v>2263</v>
      </c>
      <c r="Y81" s="5" t="s">
        <v>2313</v>
      </c>
      <c r="Z81" s="414" t="str">
        <f>IFERROR(VLOOKUP(Y81, 【参考】数式用!$A$2:$B$48, 2, FALSE), "")</f>
        <v>A3</v>
      </c>
      <c r="AA81" s="415"/>
    </row>
    <row r="82" spans="1:27" ht="33.950000000000003" customHeight="1">
      <c r="A82" s="256"/>
      <c r="B82" s="416">
        <f t="shared" si="0"/>
        <v>44</v>
      </c>
      <c r="C82" s="576" t="s">
        <v>2256</v>
      </c>
      <c r="D82" s="577"/>
      <c r="E82" s="577"/>
      <c r="F82" s="577"/>
      <c r="G82" s="577"/>
      <c r="H82" s="577"/>
      <c r="I82" s="577"/>
      <c r="J82" s="577"/>
      <c r="K82" s="577"/>
      <c r="L82" s="578"/>
      <c r="M82" s="579" t="s">
        <v>2261</v>
      </c>
      <c r="N82" s="580"/>
      <c r="O82" s="580"/>
      <c r="P82" s="580"/>
      <c r="Q82" s="581"/>
      <c r="R82" s="582" t="s">
        <v>27</v>
      </c>
      <c r="S82" s="582"/>
      <c r="T82" s="582"/>
      <c r="U82" s="582"/>
      <c r="V82" s="582"/>
      <c r="W82" s="419" t="s">
        <v>2262</v>
      </c>
      <c r="X82" s="528" t="s">
        <v>2263</v>
      </c>
      <c r="Y82" s="5" t="s">
        <v>2314</v>
      </c>
      <c r="Z82" s="414" t="str">
        <f>IFERROR(VLOOKUP(Y82, 【参考】数式用!$A$2:$B$48, 2, FALSE), "")</f>
        <v>A4</v>
      </c>
      <c r="AA82" s="415"/>
    </row>
    <row r="83" spans="1:27" ht="33.950000000000003" customHeight="1">
      <c r="A83" s="256"/>
      <c r="B83" s="416">
        <f t="shared" si="0"/>
        <v>45</v>
      </c>
      <c r="C83" s="576" t="s">
        <v>2257</v>
      </c>
      <c r="D83" s="577"/>
      <c r="E83" s="577"/>
      <c r="F83" s="577"/>
      <c r="G83" s="577"/>
      <c r="H83" s="577"/>
      <c r="I83" s="577"/>
      <c r="J83" s="577"/>
      <c r="K83" s="577"/>
      <c r="L83" s="578"/>
      <c r="M83" s="579" t="s">
        <v>2261</v>
      </c>
      <c r="N83" s="580"/>
      <c r="O83" s="580"/>
      <c r="P83" s="580"/>
      <c r="Q83" s="581"/>
      <c r="R83" s="582" t="s">
        <v>27</v>
      </c>
      <c r="S83" s="582"/>
      <c r="T83" s="582"/>
      <c r="U83" s="582"/>
      <c r="V83" s="582"/>
      <c r="W83" s="419" t="s">
        <v>2262</v>
      </c>
      <c r="X83" s="528" t="s">
        <v>2270</v>
      </c>
      <c r="Y83" s="5" t="s">
        <v>2315</v>
      </c>
      <c r="Z83" s="414" t="str">
        <f>IFERROR(VLOOKUP(Y83, 【参考】数式用!$A$2:$B$48, 2, FALSE), "")</f>
        <v>A6</v>
      </c>
      <c r="AA83" s="415"/>
    </row>
    <row r="84" spans="1:27" ht="33.950000000000003" customHeight="1">
      <c r="A84" s="256"/>
      <c r="B84" s="416">
        <f t="shared" si="0"/>
        <v>46</v>
      </c>
      <c r="C84" s="576" t="s">
        <v>2258</v>
      </c>
      <c r="D84" s="577"/>
      <c r="E84" s="577"/>
      <c r="F84" s="577"/>
      <c r="G84" s="577"/>
      <c r="H84" s="577"/>
      <c r="I84" s="577"/>
      <c r="J84" s="577"/>
      <c r="K84" s="577"/>
      <c r="L84" s="578"/>
      <c r="M84" s="579" t="s">
        <v>2261</v>
      </c>
      <c r="N84" s="580"/>
      <c r="O84" s="580"/>
      <c r="P84" s="580"/>
      <c r="Q84" s="581"/>
      <c r="R84" s="582" t="s">
        <v>27</v>
      </c>
      <c r="S84" s="582"/>
      <c r="T84" s="582"/>
      <c r="U84" s="582"/>
      <c r="V84" s="582"/>
      <c r="W84" s="419" t="s">
        <v>2262</v>
      </c>
      <c r="X84" s="528" t="s">
        <v>2270</v>
      </c>
      <c r="Y84" s="5" t="s">
        <v>2316</v>
      </c>
      <c r="Z84" s="414" t="str">
        <f>IFERROR(VLOOKUP(Y84, 【参考】数式用!$A$2:$B$48, 2, FALSE), "")</f>
        <v>A7</v>
      </c>
      <c r="AA84" s="415"/>
    </row>
    <row r="85" spans="1:27" ht="33.950000000000003" customHeight="1">
      <c r="A85" s="256"/>
      <c r="B85" s="416">
        <f t="shared" si="0"/>
        <v>47</v>
      </c>
      <c r="C85" s="576" t="s">
        <v>2259</v>
      </c>
      <c r="D85" s="577"/>
      <c r="E85" s="577"/>
      <c r="F85" s="577"/>
      <c r="G85" s="577"/>
      <c r="H85" s="577"/>
      <c r="I85" s="577"/>
      <c r="J85" s="577"/>
      <c r="K85" s="577"/>
      <c r="L85" s="578"/>
      <c r="M85" s="579" t="s">
        <v>2261</v>
      </c>
      <c r="N85" s="580"/>
      <c r="O85" s="580"/>
      <c r="P85" s="580"/>
      <c r="Q85" s="581"/>
      <c r="R85" s="582" t="s">
        <v>27</v>
      </c>
      <c r="S85" s="582"/>
      <c r="T85" s="582"/>
      <c r="U85" s="582"/>
      <c r="V85" s="582"/>
      <c r="W85" s="419" t="s">
        <v>2262</v>
      </c>
      <c r="X85" s="528" t="s">
        <v>2270</v>
      </c>
      <c r="Y85" s="5" t="s">
        <v>2317</v>
      </c>
      <c r="Z85" s="414" t="str">
        <f>IFERROR(VLOOKUP(Y85, 【参考】数式用!$A$2:$B$48, 2, FALSE), "")</f>
        <v>A8</v>
      </c>
      <c r="AA85" s="415"/>
    </row>
    <row r="86" spans="1:27" ht="33.950000000000003" customHeight="1">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50000000000003" customHeight="1">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50000000000003" customHeight="1">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50000000000003" customHeight="1">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50000000000003" customHeight="1">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50000000000003" customHeight="1">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50000000000003" customHeight="1">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50000000000003" customHeight="1">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50000000000003" customHeight="1">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50000000000003" customHeight="1">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50000000000003" customHeight="1">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50000000000003" customHeight="1">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50000000000003" customHeight="1">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50000000000003" customHeight="1">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50000000000003" customHeight="1">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50000000000003" customHeight="1">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50000000000003" customHeight="1">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50000000000003" customHeight="1">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50000000000003" customHeight="1">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50000000000003" customHeight="1">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50000000000003" customHeight="1">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50000000000003" customHeight="1">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50000000000003" customHeight="1">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50000000000003" customHeight="1">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50000000000003" customHeight="1">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50000000000003" customHeight="1">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50000000000003" customHeight="1">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50000000000003" customHeight="1">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50000000000003" customHeight="1">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50000000000003" customHeight="1">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50000000000003" customHeight="1">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50000000000003" customHeight="1">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50000000000003" customHeight="1">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50000000000003" customHeight="1">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50000000000003" customHeight="1">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50000000000003" customHeight="1">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50000000000003" customHeight="1">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50000000000003" customHeight="1">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50000000000003" customHeight="1">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50000000000003" customHeight="1">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50000000000003" customHeight="1">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50000000000003" customHeight="1">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50000000000003" customHeight="1">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50000000000003" customHeight="1">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50000000000003" customHeight="1">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50000000000003" customHeight="1">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50000000000003" customHeight="1">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50000000000003" customHeight="1">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50000000000003" customHeight="1">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50000000000003" customHeight="1">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50000000000003" customHeight="1">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50000000000003" customHeight="1">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50000000000003" customHeight="1" thickBot="1">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X101" sqref="AX101"/>
    </sheetView>
  </sheetViews>
  <sheetFormatPr defaultColWidth="9" defaultRowHeight="13.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東京都</v>
      </c>
      <c r="AE1" s="754"/>
      <c r="AF1" s="754"/>
      <c r="AG1" s="754"/>
      <c r="AH1" s="754"/>
      <c r="AI1" s="754"/>
      <c r="AJ1" s="754"/>
      <c r="AK1" s="754"/>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3" t="s">
        <v>4</v>
      </c>
      <c r="C6" s="774"/>
      <c r="D6" s="774"/>
      <c r="E6" s="774"/>
      <c r="F6" s="774"/>
      <c r="G6" s="774"/>
      <c r="H6" s="770" t="str">
        <f>IF(基本情報入力シート!M22="","",基本情報入力シート!M22)</f>
        <v>○○ケアサービス</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c r="A7" s="176"/>
      <c r="B7" s="764" t="s">
        <v>3</v>
      </c>
      <c r="C7" s="765"/>
      <c r="D7" s="765"/>
      <c r="E7" s="765"/>
      <c r="F7" s="765"/>
      <c r="G7" s="765"/>
      <c r="H7" s="775" t="str">
        <f>IF(基本情報入力シート!M23="","",基本情報入力シート!M23)</f>
        <v>○○ケアサービス</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c r="A8" s="176"/>
      <c r="B8" s="758" t="s">
        <v>36</v>
      </c>
      <c r="C8" s="759"/>
      <c r="D8" s="759"/>
      <c r="E8" s="759"/>
      <c r="F8" s="759"/>
      <c r="G8" s="759"/>
      <c r="H8" s="178" t="s">
        <v>8</v>
      </c>
      <c r="I8" s="766" t="str">
        <f>IF(基本情報入力シート!AC24="－","",基本情報入力シート!AC24)</f>
        <v>100－1000</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60"/>
      <c r="C9" s="761"/>
      <c r="D9" s="761"/>
      <c r="E9" s="761"/>
      <c r="F9" s="761"/>
      <c r="G9" s="761"/>
      <c r="H9" s="778" t="str">
        <f>IF(基本情報入力シート!M25="","",基本情報入力シート!M25)</f>
        <v>東京都千代田区１－１－１－</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c r="A10" s="176"/>
      <c r="B10" s="762"/>
      <c r="C10" s="763"/>
      <c r="D10" s="763"/>
      <c r="E10" s="763"/>
      <c r="F10" s="763"/>
      <c r="G10" s="763"/>
      <c r="H10" s="755" t="str">
        <f>IF(基本情報入力シート!M26="","",基本情報入力シート!M26)</f>
        <v>○○ビル○○号室</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c r="A11" s="176"/>
      <c r="B11" s="768" t="s">
        <v>4</v>
      </c>
      <c r="C11" s="769"/>
      <c r="D11" s="769"/>
      <c r="E11" s="769"/>
      <c r="F11" s="769"/>
      <c r="G11" s="769"/>
      <c r="H11" s="770" t="str">
        <f>IF(基本情報入力シート!M29="","",基本情報入力シート!M29)</f>
        <v>コウロウ　タロウ</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c r="A12" s="176"/>
      <c r="B12" s="760" t="s">
        <v>37</v>
      </c>
      <c r="C12" s="761"/>
      <c r="D12" s="761"/>
      <c r="E12" s="761"/>
      <c r="F12" s="761"/>
      <c r="G12" s="761"/>
      <c r="H12" s="755" t="str">
        <f>IF(基本情報入力シート!M30="","",基本情報入力シート!M30)</f>
        <v>厚労　太郎</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c r="A13" s="176"/>
      <c r="B13" s="781" t="s">
        <v>16</v>
      </c>
      <c r="C13" s="781"/>
      <c r="D13" s="781"/>
      <c r="E13" s="781"/>
      <c r="F13" s="781"/>
      <c r="G13" s="781"/>
      <c r="H13" s="767" t="s">
        <v>17</v>
      </c>
      <c r="I13" s="767"/>
      <c r="J13" s="767"/>
      <c r="K13" s="764"/>
      <c r="L13" s="688" t="str">
        <f>IF(基本情報入力シート!M31="","",基本情報入力シート!M31)</f>
        <v>000-0000-0000</v>
      </c>
      <c r="M13" s="688"/>
      <c r="N13" s="688"/>
      <c r="O13" s="688"/>
      <c r="P13" s="688"/>
      <c r="Q13" s="688"/>
      <c r="R13" s="688"/>
      <c r="S13" s="688"/>
      <c r="T13" s="688"/>
      <c r="U13" s="688"/>
      <c r="V13" s="781" t="s">
        <v>18</v>
      </c>
      <c r="W13" s="781"/>
      <c r="X13" s="781"/>
      <c r="Y13" s="781"/>
      <c r="Z13" s="688" t="str">
        <f>IF(基本情報入力シート!M32="","",基本情報入力シート!M32)</f>
        <v>aaa@aaa.com</v>
      </c>
      <c r="AA13" s="688"/>
      <c r="AB13" s="688"/>
      <c r="AC13" s="688"/>
      <c r="AD13" s="688"/>
      <c r="AE13" s="688"/>
      <c r="AF13" s="688"/>
      <c r="AG13" s="688"/>
      <c r="AH13" s="688"/>
      <c r="AI13" s="688"/>
      <c r="AJ13" s="688"/>
      <c r="AK13" s="688"/>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628382501</v>
      </c>
      <c r="X18" s="752"/>
      <c r="Y18" s="752"/>
      <c r="Z18" s="752"/>
      <c r="AA18" s="752"/>
      <c r="AB18" s="753"/>
      <c r="AC18" s="198" t="s">
        <v>41</v>
      </c>
      <c r="AD18" s="127"/>
      <c r="AE18" s="127"/>
      <c r="AF18" s="127"/>
      <c r="AG18" s="127"/>
      <c r="AH18" s="127"/>
      <c r="AI18" s="127"/>
      <c r="AJ18" s="127"/>
      <c r="AK18" s="127"/>
      <c r="AL18" s="127"/>
    </row>
    <row r="19" spans="1:57" ht="27" customHeight="1" thickBot="1">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v>10000000</v>
      </c>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638382501</v>
      </c>
      <c r="X20" s="752"/>
      <c r="Y20" s="752"/>
      <c r="Z20" s="752"/>
      <c r="AA20" s="752"/>
      <c r="AB20" s="753"/>
      <c r="AC20" s="198" t="s">
        <v>41</v>
      </c>
      <c r="AD20" s="126" t="s">
        <v>42</v>
      </c>
      <c r="AE20" s="706" t="str">
        <f>IF(H7="", "", IFERROR(IF(W21&gt;=W20,"○","×"),""))</f>
        <v>○</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c r="A21" s="127"/>
      <c r="B21" s="197" t="s">
        <v>45</v>
      </c>
      <c r="C21" s="782" t="s">
        <v>2203</v>
      </c>
      <c r="D21" s="782"/>
      <c r="E21" s="782"/>
      <c r="F21" s="782"/>
      <c r="G21" s="782"/>
      <c r="H21" s="782"/>
      <c r="I21" s="782"/>
      <c r="J21" s="782"/>
      <c r="K21" s="782"/>
      <c r="L21" s="782"/>
      <c r="M21" s="782"/>
      <c r="N21" s="782"/>
      <c r="O21" s="782"/>
      <c r="P21" s="782"/>
      <c r="Q21" s="782"/>
      <c r="R21" s="782"/>
      <c r="S21" s="782"/>
      <c r="T21" s="782"/>
      <c r="U21" s="782"/>
      <c r="V21" s="782"/>
      <c r="W21" s="743">
        <v>640000000</v>
      </c>
      <c r="X21" s="744"/>
      <c r="Y21" s="744"/>
      <c r="Z21" s="744"/>
      <c r="AA21" s="744"/>
      <c r="AB21" s="745"/>
      <c r="AC21" s="204" t="s">
        <v>41</v>
      </c>
      <c r="AD21" s="126" t="s">
        <v>42</v>
      </c>
      <c r="AE21" s="708"/>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9" t="s">
        <v>1915</v>
      </c>
      <c r="D26" s="749"/>
      <c r="E26" s="749"/>
      <c r="F26" s="749"/>
      <c r="G26" s="749"/>
      <c r="H26" s="749"/>
      <c r="I26" s="749"/>
      <c r="J26" s="749"/>
      <c r="K26" s="749"/>
      <c r="L26" s="749"/>
      <c r="M26" s="749"/>
      <c r="N26" s="749"/>
      <c r="O26" s="749"/>
      <c r="P26" s="750"/>
      <c r="Q26" s="703">
        <f>Q27-Q28-Q29</f>
        <v>320500000</v>
      </c>
      <c r="R26" s="704"/>
      <c r="S26" s="704"/>
      <c r="T26" s="704"/>
      <c r="U26" s="704"/>
      <c r="V26" s="705"/>
      <c r="W26" s="221" t="s">
        <v>41</v>
      </c>
      <c r="X26" s="222" t="s">
        <v>42</v>
      </c>
      <c r="Y26" s="706" t="str">
        <f>IF(H7="", "", IF(Q30="","",IF(Q26="","",IF(Q26&gt;=Q30,"○","×"))))</f>
        <v>○</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c r="A27" s="127"/>
      <c r="B27" s="602"/>
      <c r="C27" s="696" t="s">
        <v>1916</v>
      </c>
      <c r="D27" s="696"/>
      <c r="E27" s="696"/>
      <c r="F27" s="696"/>
      <c r="G27" s="696"/>
      <c r="H27" s="696"/>
      <c r="I27" s="696"/>
      <c r="J27" s="696"/>
      <c r="K27" s="696"/>
      <c r="L27" s="696"/>
      <c r="M27" s="696"/>
      <c r="N27" s="696"/>
      <c r="O27" s="696"/>
      <c r="P27" s="697"/>
      <c r="Q27" s="700">
        <v>1000000000</v>
      </c>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c r="A28" s="127"/>
      <c r="B28" s="602"/>
      <c r="C28" s="698" t="s">
        <v>1917</v>
      </c>
      <c r="D28" s="698"/>
      <c r="E28" s="698"/>
      <c r="F28" s="698"/>
      <c r="G28" s="698"/>
      <c r="H28" s="698"/>
      <c r="I28" s="698"/>
      <c r="J28" s="698"/>
      <c r="K28" s="698"/>
      <c r="L28" s="698"/>
      <c r="M28" s="698"/>
      <c r="N28" s="698"/>
      <c r="O28" s="698"/>
      <c r="P28" s="699"/>
      <c r="Q28" s="703">
        <f>W21</f>
        <v>640000000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c r="A29" s="127"/>
      <c r="B29" s="224"/>
      <c r="C29" s="698" t="s">
        <v>1920</v>
      </c>
      <c r="D29" s="698"/>
      <c r="E29" s="698"/>
      <c r="F29" s="698"/>
      <c r="G29" s="698"/>
      <c r="H29" s="698"/>
      <c r="I29" s="698"/>
      <c r="J29" s="698"/>
      <c r="K29" s="698"/>
      <c r="L29" s="698"/>
      <c r="M29" s="698"/>
      <c r="N29" s="698"/>
      <c r="O29" s="698"/>
      <c r="P29" s="699"/>
      <c r="Q29" s="700">
        <v>39500000</v>
      </c>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c r="A30" s="127"/>
      <c r="B30" s="220" t="s">
        <v>43</v>
      </c>
      <c r="C30" s="818" t="s">
        <v>1918</v>
      </c>
      <c r="D30" s="819"/>
      <c r="E30" s="819"/>
      <c r="F30" s="819"/>
      <c r="G30" s="819"/>
      <c r="H30" s="819"/>
      <c r="I30" s="819"/>
      <c r="J30" s="819"/>
      <c r="K30" s="819"/>
      <c r="L30" s="819"/>
      <c r="M30" s="819"/>
      <c r="N30" s="819"/>
      <c r="O30" s="819"/>
      <c r="P30" s="819"/>
      <c r="Q30" s="703">
        <f>Q31-Q32-Q33-Q34</f>
        <v>315000000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c r="A31" s="127"/>
      <c r="B31" s="795"/>
      <c r="C31" s="697" t="s">
        <v>1919</v>
      </c>
      <c r="D31" s="828"/>
      <c r="E31" s="828"/>
      <c r="F31" s="828"/>
      <c r="G31" s="828"/>
      <c r="H31" s="828"/>
      <c r="I31" s="828"/>
      <c r="J31" s="828"/>
      <c r="K31" s="828"/>
      <c r="L31" s="828"/>
      <c r="M31" s="828"/>
      <c r="N31" s="828"/>
      <c r="O31" s="828"/>
      <c r="P31" s="829"/>
      <c r="Q31" s="800">
        <v>950000000</v>
      </c>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5"/>
      <c r="C32" s="697" t="s">
        <v>2120</v>
      </c>
      <c r="D32" s="828"/>
      <c r="E32" s="828"/>
      <c r="F32" s="828"/>
      <c r="G32" s="828"/>
      <c r="H32" s="828"/>
      <c r="I32" s="828"/>
      <c r="J32" s="828"/>
      <c r="K32" s="828"/>
      <c r="L32" s="828"/>
      <c r="M32" s="828"/>
      <c r="N32" s="828"/>
      <c r="O32" s="828"/>
      <c r="P32" s="829"/>
      <c r="Q32" s="800">
        <v>600000000</v>
      </c>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5"/>
      <c r="C33" s="830" t="s">
        <v>1923</v>
      </c>
      <c r="D33" s="831"/>
      <c r="E33" s="831"/>
      <c r="F33" s="831"/>
      <c r="G33" s="831"/>
      <c r="H33" s="831"/>
      <c r="I33" s="831"/>
      <c r="J33" s="831"/>
      <c r="K33" s="831"/>
      <c r="L33" s="831"/>
      <c r="M33" s="831"/>
      <c r="N33" s="831"/>
      <c r="O33" s="831"/>
      <c r="P33" s="832"/>
      <c r="Q33" s="800">
        <v>5000000</v>
      </c>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6"/>
      <c r="C34" s="797" t="s">
        <v>1924</v>
      </c>
      <c r="D34" s="798"/>
      <c r="E34" s="798"/>
      <c r="F34" s="798"/>
      <c r="G34" s="798"/>
      <c r="H34" s="798"/>
      <c r="I34" s="798"/>
      <c r="J34" s="798"/>
      <c r="K34" s="798"/>
      <c r="L34" s="798"/>
      <c r="M34" s="798"/>
      <c r="N34" s="798"/>
      <c r="O34" s="798"/>
      <c r="P34" s="799"/>
      <c r="Q34" s="800">
        <v>30000000</v>
      </c>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9" customHeight="1">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c r="A43" s="127"/>
      <c r="B43" s="717" t="s">
        <v>49</v>
      </c>
      <c r="C43" s="718"/>
      <c r="D43" s="718"/>
      <c r="E43" s="719"/>
      <c r="F43" s="720" t="s">
        <v>2322</v>
      </c>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c r="A44" s="127"/>
      <c r="B44" s="717" t="s">
        <v>50</v>
      </c>
      <c r="C44" s="718"/>
      <c r="D44" s="718"/>
      <c r="E44" s="719"/>
      <c r="F44" s="731" t="s">
        <v>2323</v>
      </c>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45" customHeight="1" thickBot="1">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5" customHeight="1" thickBot="1">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215743105</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23" t="s">
        <v>2190</v>
      </c>
      <c r="C50" s="724"/>
      <c r="D50" s="724"/>
      <c r="E50" s="724"/>
      <c r="F50" s="724"/>
      <c r="G50" s="724"/>
      <c r="H50" s="724"/>
      <c r="I50" s="724"/>
      <c r="J50" s="724"/>
      <c r="K50" s="724"/>
      <c r="L50" s="724"/>
      <c r="M50" s="724"/>
      <c r="N50" s="724"/>
      <c r="O50" s="724"/>
      <c r="P50" s="724"/>
      <c r="Q50" s="724"/>
      <c r="R50" s="724"/>
      <c r="S50" s="724"/>
      <c r="T50" s="725">
        <v>220000000</v>
      </c>
      <c r="U50" s="726"/>
      <c r="V50" s="726"/>
      <c r="W50" s="726"/>
      <c r="X50" s="727"/>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9" customHeight="1" thickBot="1">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13884189.261259543</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c r="A55" s="127"/>
      <c r="B55" s="712" t="s">
        <v>2192</v>
      </c>
      <c r="C55" s="713"/>
      <c r="D55" s="713"/>
      <c r="E55" s="713"/>
      <c r="F55" s="713"/>
      <c r="G55" s="713"/>
      <c r="H55" s="713"/>
      <c r="I55" s="713"/>
      <c r="J55" s="713"/>
      <c r="K55" s="713"/>
      <c r="L55" s="713"/>
      <c r="M55" s="713"/>
      <c r="N55" s="713"/>
      <c r="O55" s="713"/>
      <c r="P55" s="713"/>
      <c r="Q55" s="713"/>
      <c r="R55" s="713"/>
      <c r="S55" s="713"/>
      <c r="T55" s="714">
        <v>13885000</v>
      </c>
      <c r="U55" s="715"/>
      <c r="V55" s="715"/>
      <c r="W55" s="715"/>
      <c r="X55" s="716"/>
      <c r="Y55" s="246" t="s">
        <v>41</v>
      </c>
      <c r="Z55" s="127"/>
      <c r="AA55" s="247" t="s">
        <v>53</v>
      </c>
      <c r="AB55" s="746">
        <f>IFERROR(T56/T54*100,0)</f>
        <v>93.631682451011685</v>
      </c>
      <c r="AC55" s="747"/>
      <c r="AD55" s="748"/>
      <c r="AE55" s="248" t="s">
        <v>54</v>
      </c>
      <c r="AF55" s="249" t="s">
        <v>55</v>
      </c>
      <c r="AG55" s="127" t="s">
        <v>42</v>
      </c>
      <c r="AH55" s="200" t="str">
        <f>IF(T54=0,"",(IF(AND(AB55&gt;=200/3,T56&lt;=T55),"○","×")))</f>
        <v>○</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c r="A56" s="127"/>
      <c r="B56" s="250"/>
      <c r="C56" s="815" t="s">
        <v>2193</v>
      </c>
      <c r="D56" s="816"/>
      <c r="E56" s="816"/>
      <c r="F56" s="816"/>
      <c r="G56" s="816"/>
      <c r="H56" s="816"/>
      <c r="I56" s="816"/>
      <c r="J56" s="816"/>
      <c r="K56" s="816"/>
      <c r="L56" s="816"/>
      <c r="M56" s="816"/>
      <c r="N56" s="816"/>
      <c r="O56" s="816"/>
      <c r="P56" s="816"/>
      <c r="Q56" s="816"/>
      <c r="R56" s="816"/>
      <c r="S56" s="816"/>
      <c r="T56" s="812">
        <v>13000000</v>
      </c>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v>
      </c>
      <c r="T91" s="815" t="s">
        <v>2198</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884" t="s">
        <v>2197</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2199</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5"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99999999999999"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149999999999999" customHeight="1" thickBot="1">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1</v>
      </c>
      <c r="AN102" s="172"/>
      <c r="AO102" s="172"/>
      <c r="AP102" s="129"/>
      <c r="AQ102" s="129"/>
      <c r="AR102" s="129"/>
      <c r="AS102" s="129"/>
      <c r="AT102" s="129"/>
      <c r="AU102" s="129"/>
      <c r="AV102" s="129"/>
      <c r="AW102" s="129"/>
      <c r="AX102" s="337"/>
      <c r="AY102" s="337"/>
      <c r="AZ102" s="338"/>
    </row>
    <row r="103" spans="1:57" s="177" customFormat="1" ht="31.15" customHeight="1" thickBot="1">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該当</v>
      </c>
      <c r="AJ105" s="888"/>
      <c r="AK105" s="889"/>
      <c r="AL105" s="176"/>
      <c r="AM105" s="512"/>
      <c r="AN105" s="512"/>
      <c r="AO105" s="512"/>
      <c r="AX105" s="338"/>
      <c r="AY105" s="338"/>
      <c r="AZ105" s="338"/>
    </row>
    <row r="106" spans="1:57" s="177" customFormat="1" ht="45" customHeight="1">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該当</v>
      </c>
      <c r="AJ108" s="620"/>
      <c r="AK108" s="621"/>
      <c r="AL108" s="176"/>
      <c r="AM108" s="512"/>
      <c r="AN108" s="512"/>
      <c r="AO108" s="512"/>
      <c r="AX108" s="338"/>
      <c r="AY108" s="338"/>
      <c r="AZ108" s="338"/>
    </row>
    <row r="109" spans="1:57" s="177" customFormat="1" ht="43.15" customHeight="1">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0</v>
      </c>
      <c r="AN112" s="605">
        <f>COUNTIF(AM112:AM115, TRUE)</f>
        <v>0</v>
      </c>
      <c r="AO112" s="516"/>
      <c r="AP112" s="332"/>
      <c r="AQ112" s="606" t="str">
        <f>IF(AI105="該当",  "！この区分（４項目）から２つ以上の取組が選択されていません。",  "！この区分（４項目）から１つ以上の取組が選択されていません。")</f>
        <v>！この区分（４項目）から２つ以上の取組が選択されていません。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0</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 customHeight="1">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！この区分（４項目）から２つ以上の取組が選択されていません。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0</v>
      </c>
      <c r="AN120" s="605">
        <f>COUNTIF(AM120:AM123, TRUE)</f>
        <v>0</v>
      </c>
      <c r="AO120" s="516"/>
      <c r="AP120" s="332"/>
      <c r="AQ120" s="606" t="str">
        <f>IF(AI105="該当", "！この区分（４項目）から２つ以上の取組が選択されていません。",  "！この区分（４項目）から１つ以上の取組が選択されていません。")</f>
        <v>！この区分（４項目）から２つ以上の取組が選択されていません。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5" customHeight="1">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0</v>
      </c>
      <c r="AN124" s="605">
        <f>COUNTIF(AM124:AM127, TRUE)</f>
        <v>0</v>
      </c>
      <c r="AO124" s="516"/>
      <c r="AP124" s="332"/>
      <c r="AQ124" s="606" t="str">
        <f>IF(AI105="該当", "！この区分（４項目）から２つ以上の取組が選択されていません。",  "！この区分（４項目）から１つ以上の取組が選択されていません。")</f>
        <v>！この区分（４項目）から２つ以上の取組が選択されていません。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9" customHeight="1" thickBot="1">
      <c r="A128" s="127"/>
      <c r="B128" s="896" t="s">
        <v>2200</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0</v>
      </c>
      <c r="AO128" s="516"/>
      <c r="AP128" s="332"/>
      <c r="AQ128" s="615" t="str">
        <f>IF(AND(AI105="該当", AND(AM128=FALSE,AM129= FALSE)), "！⑰又は⑱の取組は必須です。",  "")</f>
        <v>！⑰又は⑱の取組は必須です。</v>
      </c>
      <c r="AR128" s="616"/>
      <c r="AS128" s="616"/>
      <c r="AT128" s="616"/>
      <c r="AU128" s="616"/>
      <c r="AV128" s="616"/>
      <c r="AW128" s="616"/>
      <c r="AX128" s="616"/>
      <c r="AY128" s="616"/>
      <c r="AZ128" s="616"/>
      <c r="BA128" s="616"/>
      <c r="BB128" s="616"/>
      <c r="BC128" s="616"/>
      <c r="BD128" s="616"/>
      <c r="BE128" s="617"/>
    </row>
    <row r="129" spans="1:57" s="177" customFormat="1" ht="18" customHeight="1">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！この区分（４項目）から３つ以上の取組が選択されていません。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0</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0</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 customHeight="1">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 customHeight="1" thickBot="1">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0</v>
      </c>
      <c r="AN136" s="605">
        <f>COUNTIF(AM136:AM139,TRUE)</f>
        <v>0</v>
      </c>
      <c r="AO136" s="516"/>
      <c r="AP136" s="332"/>
      <c r="AQ136" s="606" t="str">
        <f>IF(AI105="該当", "！この区分（４項目）から２つ以上の取組が選択されていません。",  "！この区分（４項目）から１つ以上の取組が選択されていません。")</f>
        <v>！この区分（４項目）から２つ以上の取組が選択されていません。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0</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899999999999999" customHeight="1" thickBot="1">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899999999999999"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5"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6">
        <v>8</v>
      </c>
      <c r="F149" s="657"/>
      <c r="G149" s="364" t="s">
        <v>95</v>
      </c>
      <c r="H149" s="656">
        <v>7</v>
      </c>
      <c r="I149" s="657"/>
      <c r="J149" s="364" t="s">
        <v>96</v>
      </c>
      <c r="K149" s="656">
        <v>1</v>
      </c>
      <c r="L149" s="657"/>
      <c r="M149" s="364" t="s">
        <v>97</v>
      </c>
      <c r="N149" s="362"/>
      <c r="O149" s="658" t="s">
        <v>3</v>
      </c>
      <c r="P149" s="658"/>
      <c r="Q149" s="658"/>
      <c r="R149" s="651" t="str">
        <f>IF(H7="","",H7)</f>
        <v>○○ケアサービス</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899999999999999" customHeight="1">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代表取締役</v>
      </c>
      <c r="U150" s="655"/>
      <c r="V150" s="655"/>
      <c r="W150" s="655"/>
      <c r="X150" s="655"/>
      <c r="Y150" s="654" t="s">
        <v>14</v>
      </c>
      <c r="Z150" s="654"/>
      <c r="AA150" s="655" t="str">
        <f>IF(基本情報入力シート!M28="", "", 基本情報入力シート!M28)</f>
        <v>厚労　花子</v>
      </c>
      <c r="AB150" s="655"/>
      <c r="AC150" s="655"/>
      <c r="AD150" s="655"/>
      <c r="AE150" s="655"/>
      <c r="AF150" s="655"/>
      <c r="AG150" s="655"/>
      <c r="AH150" s="655"/>
      <c r="AI150" s="65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v>
      </c>
      <c r="AL158" s="127"/>
      <c r="AM158" s="172"/>
      <c r="AN158" s="172"/>
      <c r="AO158" s="172"/>
    </row>
    <row r="159" spans="1:53" ht="15" customHeight="1">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v>
      </c>
      <c r="AL162" s="127"/>
      <c r="AM162" s="172"/>
      <c r="AN162" s="172"/>
      <c r="AO162" s="172"/>
    </row>
    <row r="163" spans="1:41" ht="15" customHeight="1">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v>
      </c>
      <c r="AL163" s="127"/>
      <c r="AM163" s="172"/>
      <c r="AN163" s="172"/>
      <c r="AO163" s="172"/>
    </row>
    <row r="164" spans="1:41" ht="15" customHeight="1">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
      </c>
      <c r="AL165" s="127"/>
      <c r="AM165" s="172"/>
      <c r="AN165" s="172"/>
      <c r="AO165" s="172"/>
    </row>
    <row r="166" spans="1:41" ht="30" customHeight="1">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v>
      </c>
      <c r="AL166" s="127"/>
      <c r="AM166" s="172"/>
      <c r="AN166" s="172"/>
      <c r="AO166" s="172"/>
    </row>
    <row r="167" spans="1:41" ht="15" customHeight="1">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topLeftCell="A3" zoomScale="85" zoomScaleNormal="120" zoomScaleSheetLayoutView="85" workbookViewId="0">
      <selection activeCell="Y18" sqref="Y18"/>
    </sheetView>
  </sheetViews>
  <sheetFormatPr defaultColWidth="9" defaultRowHeight="13.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東京都</v>
      </c>
      <c r="AE1" s="932"/>
      <c r="AF1" s="932"/>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4" t="s">
        <v>3</v>
      </c>
      <c r="B3" s="934"/>
      <c r="C3" s="934"/>
      <c r="D3" s="934"/>
      <c r="E3" s="935"/>
      <c r="F3" s="936" t="str">
        <f>IF(基本情報入力シート!M23="","",基本情報入力シート!M23)</f>
        <v>○○ケアサービス</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9" t="s">
        <v>2142</v>
      </c>
      <c r="C5" s="939"/>
      <c r="D5" s="940"/>
      <c r="E5" s="940"/>
      <c r="F5" s="940"/>
      <c r="G5" s="940"/>
      <c r="H5" s="940"/>
      <c r="I5" s="940"/>
      <c r="J5" s="940"/>
      <c r="K5" s="940"/>
      <c r="L5" s="940"/>
      <c r="M5" s="940"/>
      <c r="N5" s="135">
        <f>IFERROR(SUM(Q:R)+SUM(Z:Z),"")</f>
        <v>628382501</v>
      </c>
      <c r="O5" s="136" t="s">
        <v>41</v>
      </c>
      <c r="P5" s="137"/>
      <c r="Q5" s="137"/>
      <c r="R5" s="435"/>
      <c r="S5" s="435"/>
      <c r="T5" s="435"/>
      <c r="U5" s="435"/>
      <c r="V5" s="435"/>
      <c r="W5" s="946" t="s">
        <v>2143</v>
      </c>
      <c r="X5" s="902" t="s">
        <v>2116</v>
      </c>
      <c r="Y5" s="782"/>
      <c r="Z5" s="782"/>
      <c r="AA5" s="903"/>
      <c r="AB5" s="138">
        <f>SUM(W:X)</f>
        <v>17</v>
      </c>
      <c r="AC5" s="947" t="str">
        <f>IF(AB6=0, "", IF(AB5&gt;=AB6,"○","×"))</f>
        <v>×</v>
      </c>
      <c r="AD5" s="1023" t="s">
        <v>2177</v>
      </c>
      <c r="AE5" s="1024"/>
      <c r="AF5" s="1024"/>
      <c r="AG5" s="134"/>
      <c r="AH5" s="134"/>
      <c r="AI5" s="130"/>
      <c r="AJ5" s="130"/>
      <c r="AK5" s="130"/>
      <c r="AL5" s="130"/>
      <c r="AM5" s="130"/>
      <c r="AN5" s="130"/>
    </row>
    <row r="6" spans="1:41" ht="30.6" customHeight="1" thickBot="1">
      <c r="A6" s="127"/>
      <c r="B6" s="976"/>
      <c r="C6" s="977"/>
      <c r="D6" s="983" t="s">
        <v>2144</v>
      </c>
      <c r="E6" s="983"/>
      <c r="F6" s="983"/>
      <c r="G6" s="983"/>
      <c r="H6" s="983"/>
      <c r="I6" s="983"/>
      <c r="J6" s="983"/>
      <c r="K6" s="983"/>
      <c r="L6" s="983"/>
      <c r="M6" s="983"/>
      <c r="N6" s="135">
        <f>SUM(S:S, AA:AA)</f>
        <v>215743105</v>
      </c>
      <c r="O6" s="136" t="s">
        <v>41</v>
      </c>
      <c r="P6" s="137"/>
      <c r="Q6" s="137"/>
      <c r="R6" s="137"/>
      <c r="S6" s="137"/>
      <c r="T6" s="140"/>
      <c r="U6" s="140"/>
      <c r="V6" s="140"/>
      <c r="W6" s="946"/>
      <c r="X6" s="902" t="s">
        <v>2145</v>
      </c>
      <c r="Y6" s="782"/>
      <c r="Z6" s="782"/>
      <c r="AA6" s="903"/>
      <c r="AB6" s="141">
        <f>SUM(AI:AI)</f>
        <v>18</v>
      </c>
      <c r="AC6" s="948"/>
      <c r="AD6" s="1023"/>
      <c r="AE6" s="1024"/>
      <c r="AF6" s="1024"/>
      <c r="AG6" s="134"/>
      <c r="AH6" s="134"/>
      <c r="AI6" s="130"/>
      <c r="AJ6" s="130"/>
      <c r="AK6" s="130"/>
      <c r="AL6" s="130"/>
      <c r="AM6" s="130"/>
      <c r="AN6" s="130"/>
    </row>
    <row r="7" spans="1:41" ht="33" customHeight="1">
      <c r="A7" s="127"/>
      <c r="B7" s="142"/>
      <c r="C7" s="143"/>
      <c r="D7" s="1006" t="s">
        <v>1961</v>
      </c>
      <c r="E7" s="983"/>
      <c r="F7" s="983"/>
      <c r="G7" s="983"/>
      <c r="H7" s="983"/>
      <c r="I7" s="983"/>
      <c r="J7" s="983"/>
      <c r="K7" s="983"/>
      <c r="L7" s="983"/>
      <c r="M7" s="983"/>
      <c r="N7" s="135">
        <f>SUM(U:U,AC:AD)</f>
        <v>13884189.261259543</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c r="A14" s="153" t="s">
        <v>130</v>
      </c>
      <c r="B14" s="996" t="str">
        <f>IF(基本情報入力シート!C39="","",基本情報入力シート!C39)</f>
        <v>1111111111</v>
      </c>
      <c r="C14" s="997"/>
      <c r="D14" s="997"/>
      <c r="E14" s="997"/>
      <c r="F14" s="997"/>
      <c r="G14" s="997"/>
      <c r="H14" s="997"/>
      <c r="I14" s="998"/>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99">
        <v>25140000</v>
      </c>
      <c r="R14" s="1000"/>
      <c r="S14" s="155">
        <f>IFERROR(ROUNDDOWN(Q14*VLOOKUP(N14,【参考】数式用!$AR$2:$AW$48,MATCH(P14,【参考】数式用!$AT$4:$AW$4)+2,FALSE)*0.5, 0), "")</f>
        <v>7439387</v>
      </c>
      <c r="T14" s="533" t="s">
        <v>2320</v>
      </c>
      <c r="U14" s="156" t="str">
        <f>IFERROR(IF(AG14&lt;&gt;"",Q14*VLOOKUP(N14,【参考】数式用!$AG$2:$AL$48,MATCH(P14,【参考】数式用!$AI$4:$AL$4,0)+2,0), ""), "")</f>
        <v/>
      </c>
      <c r="V14" s="44"/>
      <c r="W14" s="992"/>
      <c r="X14" s="993"/>
      <c r="Y14" s="43" t="s">
        <v>2321</v>
      </c>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c r="A15" s="160">
        <v>2</v>
      </c>
      <c r="B15" s="904" t="str">
        <f>IF(基本情報入力シート!C40="","",基本情報入力シート!C40)</f>
        <v>2222222222</v>
      </c>
      <c r="C15" s="905"/>
      <c r="D15" s="905"/>
      <c r="E15" s="905"/>
      <c r="F15" s="905"/>
      <c r="G15" s="905"/>
      <c r="H15" s="905"/>
      <c r="I15" s="906"/>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25">
        <v>20000000</v>
      </c>
      <c r="R15" s="926"/>
      <c r="S15" s="161">
        <f>IFERROR(ROUNDDOWN(Q15*VLOOKUP(N15,【参考】数式用!$AR$2:$AW$48,MATCH(P15,【参考】数式用!$AT$4:$AW$4)+2,FALSE)*0.5, 0), "")</f>
        <v>6473214</v>
      </c>
      <c r="T15" s="534" t="s">
        <v>2320</v>
      </c>
      <c r="U15" s="163" t="str">
        <f>IFERROR(IF(AG15&lt;&gt;"",Q15*VLOOKUP(N15,【参考】数式用!$AG$2:$AL$48,MATCH(P15,【参考】数式用!$AI$4:$AL$4,0)+2,0), ""), "")</f>
        <v/>
      </c>
      <c r="V15" s="45"/>
      <c r="W15" s="909">
        <v>1</v>
      </c>
      <c r="X15" s="910"/>
      <c r="Y15" s="46" t="s">
        <v>2321</v>
      </c>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1025"/>
      <c r="AO15" s="1025"/>
    </row>
    <row r="16" spans="1:41" ht="30" customHeight="1">
      <c r="A16" s="160">
        <v>3</v>
      </c>
      <c r="B16" s="904" t="str">
        <f>IF(基本情報入力シート!C41="","",基本情報入力シート!C41)</f>
        <v>3333333333</v>
      </c>
      <c r="C16" s="905"/>
      <c r="D16" s="905"/>
      <c r="E16" s="905"/>
      <c r="F16" s="905"/>
      <c r="G16" s="905"/>
      <c r="H16" s="905"/>
      <c r="I16" s="906"/>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25">
        <v>15000000</v>
      </c>
      <c r="R16" s="926"/>
      <c r="S16" s="161">
        <f>IFERROR(ROUNDDOWN(Q16*VLOOKUP(N16,【参考】数式用!$AR$2:$AW$48,MATCH(P16,【参考】数式用!$AT$4:$AW$4)+2,FALSE)*0.5, 0), "")</f>
        <v>5975274</v>
      </c>
      <c r="T16" s="534" t="s">
        <v>2320</v>
      </c>
      <c r="U16" s="163" t="str">
        <f>IFERROR(IF(AG16&lt;&gt;"",Q16*VLOOKUP(N16,【参考】数式用!$AG$2:$AL$48,MATCH(P16,【参考】数式用!$AI$4:$AL$4,0)+2,0), ""), "")</f>
        <v/>
      </c>
      <c r="V16" s="45"/>
      <c r="W16" s="909"/>
      <c r="X16" s="910"/>
      <c r="Y16" s="46" t="s">
        <v>2321</v>
      </c>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1025"/>
      <c r="AO16" s="1025"/>
    </row>
    <row r="17" spans="1:46" ht="30" customHeight="1">
      <c r="A17" s="160">
        <v>4</v>
      </c>
      <c r="B17" s="904" t="str">
        <f>IF(基本情報入力シート!C42="","",基本情報入力シート!C42)</f>
        <v>4444444444</v>
      </c>
      <c r="C17" s="905"/>
      <c r="D17" s="905"/>
      <c r="E17" s="905"/>
      <c r="F17" s="905"/>
      <c r="G17" s="905"/>
      <c r="H17" s="905"/>
      <c r="I17" s="906"/>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25">
        <v>11000000</v>
      </c>
      <c r="R17" s="926"/>
      <c r="S17" s="161">
        <f>IFERROR(ROUNDDOWN(Q17*VLOOKUP(N17,【参考】数式用!$AR$2:$AW$48,MATCH(P17,【参考】数式用!$AT$4:$AW$4)+2,FALSE)*0.5, 0), "")</f>
        <v>5500000</v>
      </c>
      <c r="T17" s="535" t="s">
        <v>2320</v>
      </c>
      <c r="U17" s="163" t="str">
        <f>IFERROR(IF(AG17&lt;&gt;"",Q17*VLOOKUP(N17,【参考】数式用!$AG$2:$AL$48,MATCH(P17,【参考】数式用!$AI$4:$AL$4,0)+2,0), ""), "")</f>
        <v/>
      </c>
      <c r="V17" s="45"/>
      <c r="W17" s="909"/>
      <c r="X17" s="910"/>
      <c r="Y17" s="46" t="s">
        <v>2321</v>
      </c>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1025"/>
      <c r="AO17" s="1025"/>
    </row>
    <row r="18" spans="1:46" ht="30" customHeight="1">
      <c r="A18" s="160">
        <v>5</v>
      </c>
      <c r="B18" s="904" t="str">
        <f>IF(基本情報入力シート!C43="","",基本情報入力シート!C43)</f>
        <v>1111111111</v>
      </c>
      <c r="C18" s="905"/>
      <c r="D18" s="905"/>
      <c r="E18" s="905"/>
      <c r="F18" s="905"/>
      <c r="G18" s="905"/>
      <c r="H18" s="905"/>
      <c r="I18" s="906"/>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25">
        <v>25137000</v>
      </c>
      <c r="R18" s="926"/>
      <c r="S18" s="161">
        <f>IFERROR(ROUNDDOWN(Q18*VLOOKUP(N18,【参考】数式用!$AR$2:$AW$48,MATCH(P18,【参考】数式用!$AT$4:$AW$4)+2,FALSE)*0.5, 0), "")</f>
        <v>8135859</v>
      </c>
      <c r="T18" s="534" t="s">
        <v>2320</v>
      </c>
      <c r="U18" s="163">
        <f>IFERROR(IF(AG18&lt;&gt;"",Q18*VLOOKUP(N18,【参考】数式用!$AG$2:$AL$48,MATCH(P18,【参考】数式用!$AI$4:$AL$4,0)+2,0), ""), "")</f>
        <v>2693250</v>
      </c>
      <c r="V18" s="45" t="s">
        <v>2320</v>
      </c>
      <c r="W18" s="909">
        <v>1</v>
      </c>
      <c r="X18" s="910"/>
      <c r="Y18" s="46" t="s">
        <v>2321</v>
      </c>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1025"/>
      <c r="AO18" s="1025"/>
    </row>
    <row r="19" spans="1:46" ht="30" customHeight="1">
      <c r="A19" s="160">
        <v>6</v>
      </c>
      <c r="B19" s="904" t="str">
        <f>IF(基本情報入力シート!C44="","",基本情報入力シート!C44)</f>
        <v>1111111112</v>
      </c>
      <c r="C19" s="905"/>
      <c r="D19" s="905"/>
      <c r="E19" s="905"/>
      <c r="F19" s="905"/>
      <c r="G19" s="905"/>
      <c r="H19" s="905"/>
      <c r="I19" s="906"/>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25">
        <v>25137000</v>
      </c>
      <c r="R19" s="926"/>
      <c r="S19" s="161">
        <f>IFERROR(ROUNDDOWN(Q19*VLOOKUP(N19,【参考】数式用!$AR$2:$AW$48,MATCH(P19,【参考】数式用!$AT$4:$AW$4)+2,FALSE)*0.5, 0), "")</f>
        <v>8135859</v>
      </c>
      <c r="T19" s="534" t="s">
        <v>2320</v>
      </c>
      <c r="U19" s="163" t="str">
        <f>IFERROR(IF(AG19&lt;&gt;"",Q19*VLOOKUP(N19,【参考】数式用!$AG$2:$AL$48,MATCH(P19,【参考】数式用!$AI$4:$AL$4,0)+2,0), ""), "")</f>
        <v/>
      </c>
      <c r="V19" s="45"/>
      <c r="W19" s="909">
        <v>1</v>
      </c>
      <c r="X19" s="910"/>
      <c r="Y19" s="46" t="s">
        <v>2321</v>
      </c>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1025"/>
      <c r="AO19" s="1025"/>
    </row>
    <row r="20" spans="1:46" ht="30" customHeight="1">
      <c r="A20" s="160">
        <v>7</v>
      </c>
      <c r="B20" s="904" t="str">
        <f>IF(基本情報入力シート!C45="","",基本情報入力シート!C45)</f>
        <v>1111111113</v>
      </c>
      <c r="C20" s="905"/>
      <c r="D20" s="905"/>
      <c r="E20" s="905"/>
      <c r="F20" s="905"/>
      <c r="G20" s="905"/>
      <c r="H20" s="905"/>
      <c r="I20" s="906"/>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25">
        <v>9000000</v>
      </c>
      <c r="R20" s="926"/>
      <c r="S20" s="161">
        <f>IFERROR(ROUNDDOWN(Q20*VLOOKUP(N20,【参考】数式用!$AR$2:$AW$48,MATCH(P20,【参考】数式用!$AT$4:$AW$4)+2,FALSE)*0.5, 0), "")</f>
        <v>3015957</v>
      </c>
      <c r="T20" s="535" t="s">
        <v>2320</v>
      </c>
      <c r="U20" s="163">
        <f>IFERROR(IF(AG20&lt;&gt;"",Q20*VLOOKUP(N20,【参考】数式用!$AG$2:$AL$48,MATCH(P20,【参考】数式用!$AI$4:$AL$4,0)+2,0), ""), "")</f>
        <v>1053191.489361702</v>
      </c>
      <c r="V20" s="45" t="s">
        <v>2320</v>
      </c>
      <c r="W20" s="909">
        <v>1</v>
      </c>
      <c r="X20" s="910"/>
      <c r="Y20" s="46" t="s">
        <v>2321</v>
      </c>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1025"/>
      <c r="AO20" s="1025"/>
    </row>
    <row r="21" spans="1:46" ht="30" customHeight="1">
      <c r="A21" s="160">
        <v>8</v>
      </c>
      <c r="B21" s="904" t="str">
        <f>IF(基本情報入力シート!C46="","",基本情報入力シート!C46)</f>
        <v>1111111114</v>
      </c>
      <c r="C21" s="905"/>
      <c r="D21" s="905"/>
      <c r="E21" s="905"/>
      <c r="F21" s="905"/>
      <c r="G21" s="905"/>
      <c r="H21" s="905"/>
      <c r="I21" s="906"/>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25">
        <v>9000001</v>
      </c>
      <c r="R21" s="926"/>
      <c r="S21" s="161">
        <f>IFERROR(ROUNDDOWN(Q21*VLOOKUP(N21,【参考】数式用!$AR$2:$AW$48,MATCH(P21,【参考】数式用!$AT$4:$AW$4)+2,FALSE)*0.5, 0), "")</f>
        <v>3015957</v>
      </c>
      <c r="T21" s="534" t="s">
        <v>2320</v>
      </c>
      <c r="U21" s="163" t="str">
        <f>IFERROR(IF(AG21&lt;&gt;"",Q21*VLOOKUP(N21,【参考】数式用!$AG$2:$AL$48,MATCH(P21,【参考】数式用!$AI$4:$AL$4,0)+2,0), ""), "")</f>
        <v/>
      </c>
      <c r="V21" s="45"/>
      <c r="W21" s="909"/>
      <c r="X21" s="910"/>
      <c r="Y21" s="46" t="s">
        <v>2321</v>
      </c>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1025"/>
      <c r="AO21" s="1025"/>
    </row>
    <row r="22" spans="1:46" ht="30" customHeight="1">
      <c r="A22" s="160">
        <v>9</v>
      </c>
      <c r="B22" s="904" t="str">
        <f>IF(基本情報入力シート!C47="","",基本情報入力シート!C47)</f>
        <v>1111111115</v>
      </c>
      <c r="C22" s="905"/>
      <c r="D22" s="905"/>
      <c r="E22" s="905"/>
      <c r="F22" s="905"/>
      <c r="G22" s="905"/>
      <c r="H22" s="905"/>
      <c r="I22" s="906"/>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25">
        <v>8000000</v>
      </c>
      <c r="R22" s="926"/>
      <c r="S22" s="161">
        <f>IFERROR(ROUNDDOWN(Q22*VLOOKUP(N22,【参考】数式用!$AR$2:$AW$48,MATCH(P22,【参考】数式用!$AT$4:$AW$4)+2,FALSE)*0.5, 0), "")</f>
        <v>2844444</v>
      </c>
      <c r="T22" s="534" t="s">
        <v>2320</v>
      </c>
      <c r="U22" s="163">
        <f>IFERROR(IF(AG22&lt;&gt;"",Q22*VLOOKUP(N22,【参考】数式用!$AG$2:$AL$48,MATCH(P22,【参考】数式用!$AI$4:$AL$4,0)+2,0), ""), "")</f>
        <v>977777.77777777787</v>
      </c>
      <c r="V22" s="45" t="s">
        <v>2320</v>
      </c>
      <c r="W22" s="909">
        <v>1</v>
      </c>
      <c r="X22" s="910"/>
      <c r="Y22" s="46" t="s">
        <v>2321</v>
      </c>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04" t="str">
        <f>IF(基本情報入力シート!C48="","",基本情報入力シート!C48)</f>
        <v>1111111116</v>
      </c>
      <c r="C23" s="905"/>
      <c r="D23" s="905"/>
      <c r="E23" s="905"/>
      <c r="F23" s="905"/>
      <c r="G23" s="905"/>
      <c r="H23" s="905"/>
      <c r="I23" s="906"/>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25">
        <v>9025200</v>
      </c>
      <c r="R23" s="926"/>
      <c r="S23" s="161">
        <f>IFERROR(ROUNDDOWN(Q23*VLOOKUP(N23,【参考】数式用!$AR$2:$AW$48,MATCH(P23,【参考】数式用!$AT$4:$AW$4)+2,FALSE)*0.5, 0), "")</f>
        <v>3208960</v>
      </c>
      <c r="T23" s="535" t="s">
        <v>2320</v>
      </c>
      <c r="U23" s="163">
        <f>IFERROR(IF(AG23&lt;&gt;"",Q23*VLOOKUP(N23,【参考】数式用!$AG$2:$AL$48,MATCH(P23,【参考】数式用!$AI$4:$AL$4,0)+2,0), ""), "")</f>
        <v>1103080</v>
      </c>
      <c r="V23" s="45" t="s">
        <v>2320</v>
      </c>
      <c r="W23" s="909">
        <v>1</v>
      </c>
      <c r="X23" s="910"/>
      <c r="Y23" s="46" t="s">
        <v>2321</v>
      </c>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04" t="str">
        <f>IF(基本情報入力シート!C49="","",基本情報入力シート!C49)</f>
        <v>1111111117</v>
      </c>
      <c r="C24" s="905"/>
      <c r="D24" s="905"/>
      <c r="E24" s="905"/>
      <c r="F24" s="905"/>
      <c r="G24" s="905"/>
      <c r="H24" s="905"/>
      <c r="I24" s="906"/>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25">
        <v>8591000</v>
      </c>
      <c r="R24" s="926"/>
      <c r="S24" s="161">
        <f>IFERROR(ROUNDDOWN(Q24*VLOOKUP(N24,【参考】数式用!$AR$2:$AW$48,MATCH(P24,【参考】数式用!$AT$4:$AW$4)+2,FALSE)*0.5, 0), "")</f>
        <v>2742909</v>
      </c>
      <c r="T24" s="534" t="s">
        <v>2320</v>
      </c>
      <c r="U24" s="163" t="str">
        <f>IFERROR(IF(AG24&lt;&gt;"",Q24*VLOOKUP(N24,【参考】数式用!$AG$2:$AL$48,MATCH(P24,【参考】数式用!$AI$4:$AL$4,0)+2,0), ""), "")</f>
        <v/>
      </c>
      <c r="V24" s="45"/>
      <c r="W24" s="909">
        <v>1</v>
      </c>
      <c r="X24" s="910"/>
      <c r="Y24" s="46" t="s">
        <v>2321</v>
      </c>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04" t="str">
        <f>IF(基本情報入力シート!C50="","",基本情報入力シート!C50)</f>
        <v>1111111118</v>
      </c>
      <c r="C25" s="905"/>
      <c r="D25" s="905"/>
      <c r="E25" s="905"/>
      <c r="F25" s="905"/>
      <c r="G25" s="905"/>
      <c r="H25" s="905"/>
      <c r="I25" s="906"/>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25">
        <v>8591000</v>
      </c>
      <c r="R25" s="926"/>
      <c r="S25" s="161">
        <f>IFERROR(ROUNDDOWN(Q25*VLOOKUP(N25,【参考】数式用!$AR$2:$AW$48,MATCH(P25,【参考】数式用!$AT$4:$AW$4)+2,FALSE)*0.5, 0), "")</f>
        <v>2742909</v>
      </c>
      <c r="T25" s="534" t="s">
        <v>2320</v>
      </c>
      <c r="U25" s="163">
        <f>IFERROR(IF(AG25&lt;&gt;"",Q25*VLOOKUP(N25,【参考】数式用!$AG$2:$AL$48,MATCH(P25,【参考】数式用!$AI$4:$AL$4,0)+2,0), ""), "")</f>
        <v>1035060.2409638555</v>
      </c>
      <c r="V25" s="45" t="s">
        <v>2320</v>
      </c>
      <c r="W25" s="909"/>
      <c r="X25" s="910"/>
      <c r="Y25" s="46" t="s">
        <v>2321</v>
      </c>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04" t="str">
        <f>IF(基本情報入力シート!C51="","",基本情報入力シート!C51)</f>
        <v>1111111119</v>
      </c>
      <c r="C26" s="905"/>
      <c r="D26" s="905"/>
      <c r="E26" s="905"/>
      <c r="F26" s="905"/>
      <c r="G26" s="905"/>
      <c r="H26" s="905"/>
      <c r="I26" s="906"/>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25">
        <v>12557000</v>
      </c>
      <c r="R26" s="926"/>
      <c r="S26" s="161">
        <f>IFERROR(ROUNDDOWN(Q26*VLOOKUP(N26,【参考】数式用!$AR$2:$AW$48,MATCH(P26,【参考】数式用!$AT$4:$AW$4)+2,FALSE)*0.5, 0), "")</f>
        <v>4528754</v>
      </c>
      <c r="T26" s="535" t="s">
        <v>2320</v>
      </c>
      <c r="U26" s="163" t="str">
        <f>IFERROR(IF(AG26&lt;&gt;"",Q26*VLOOKUP(N26,【参考】数式用!$AG$2:$AL$48,MATCH(P26,【参考】数式用!$AI$4:$AL$4,0)+2,0), ""), "")</f>
        <v/>
      </c>
      <c r="V26" s="45"/>
      <c r="W26" s="909">
        <v>1</v>
      </c>
      <c r="X26" s="910"/>
      <c r="Y26" s="46" t="s">
        <v>2321</v>
      </c>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04" t="str">
        <f>IF(基本情報入力シート!C52="","",基本情報入力シート!C52)</f>
        <v>1111111120</v>
      </c>
      <c r="C27" s="905"/>
      <c r="D27" s="905"/>
      <c r="E27" s="905"/>
      <c r="F27" s="905"/>
      <c r="G27" s="905"/>
      <c r="H27" s="905"/>
      <c r="I27" s="906"/>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25">
        <v>12557000</v>
      </c>
      <c r="R27" s="926"/>
      <c r="S27" s="161">
        <f>IFERROR(ROUNDDOWN(Q27*VLOOKUP(N27,【参考】数式用!$AR$2:$AW$48,MATCH(P27,【参考】数式用!$AT$4:$AW$4)+2,FALSE)*0.5, 0), "")</f>
        <v>4528754</v>
      </c>
      <c r="T27" s="534" t="s">
        <v>2320</v>
      </c>
      <c r="U27" s="163">
        <f>IFERROR(IF(AG27&lt;&gt;"",Q27*VLOOKUP(N27,【参考】数式用!$AG$2:$AL$48,MATCH(P27,【参考】数式用!$AI$4:$AL$4,0)+2,0), ""), "")</f>
        <v>1543893.4426229508</v>
      </c>
      <c r="V27" s="45" t="s">
        <v>2320</v>
      </c>
      <c r="W27" s="909"/>
      <c r="X27" s="910"/>
      <c r="Y27" s="46" t="s">
        <v>2321</v>
      </c>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04" t="str">
        <f>IF(基本情報入力シート!C53="","",基本情報入力シート!C53)</f>
        <v>1111111121</v>
      </c>
      <c r="C28" s="905"/>
      <c r="D28" s="905"/>
      <c r="E28" s="905"/>
      <c r="F28" s="905"/>
      <c r="G28" s="905"/>
      <c r="H28" s="905"/>
      <c r="I28" s="906"/>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25">
        <v>12557000</v>
      </c>
      <c r="R28" s="926"/>
      <c r="S28" s="161">
        <f>IFERROR(ROUNDDOWN(Q28*VLOOKUP(N28,【参考】数式用!$AR$2:$AW$48,MATCH(P28,【参考】数式用!$AT$4:$AW$4)+2,FALSE)*0.5, 0), "")</f>
        <v>4528754</v>
      </c>
      <c r="T28" s="534" t="s">
        <v>2320</v>
      </c>
      <c r="U28" s="163">
        <f>IFERROR(IF(AG28&lt;&gt;"",Q28*VLOOKUP(N28,【参考】数式用!$AG$2:$AL$48,MATCH(P28,【参考】数式用!$AI$4:$AL$4,0)+2,0), ""), "")</f>
        <v>1543893.4426229508</v>
      </c>
      <c r="V28" s="45" t="s">
        <v>2320</v>
      </c>
      <c r="W28" s="909"/>
      <c r="X28" s="910"/>
      <c r="Y28" s="46" t="s">
        <v>2321</v>
      </c>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04" t="str">
        <f>IF(基本情報入力シート!C54="","",基本情報入力シート!C54)</f>
        <v>1111111122</v>
      </c>
      <c r="C29" s="905"/>
      <c r="D29" s="905"/>
      <c r="E29" s="905"/>
      <c r="F29" s="905"/>
      <c r="G29" s="905"/>
      <c r="H29" s="905"/>
      <c r="I29" s="906"/>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25">
        <v>12557000</v>
      </c>
      <c r="R29" s="926"/>
      <c r="S29" s="161">
        <f>IFERROR(ROUNDDOWN(Q29*VLOOKUP(N29,【参考】数式用!$AR$2:$AW$48,MATCH(P29,【参考】数式用!$AT$4:$AW$4)+2,FALSE)*0.5, 0), "")</f>
        <v>4528754</v>
      </c>
      <c r="T29" s="535" t="s">
        <v>2320</v>
      </c>
      <c r="U29" s="163">
        <f>IFERROR(IF(AG29&lt;&gt;"",Q29*VLOOKUP(N29,【参考】数式用!$AG$2:$AL$48,MATCH(P29,【参考】数式用!$AI$4:$AL$4,0)+2,0), ""), "")</f>
        <v>1543893.4426229508</v>
      </c>
      <c r="V29" s="45" t="s">
        <v>2320</v>
      </c>
      <c r="W29" s="909">
        <v>1</v>
      </c>
      <c r="X29" s="910"/>
      <c r="Y29" s="46" t="s">
        <v>2321</v>
      </c>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04" t="str">
        <f>IF(基本情報入力シート!C55="","",基本情報入力シート!C55)</f>
        <v>1111111123</v>
      </c>
      <c r="C30" s="905"/>
      <c r="D30" s="905"/>
      <c r="E30" s="905"/>
      <c r="F30" s="905"/>
      <c r="G30" s="905"/>
      <c r="H30" s="905"/>
      <c r="I30" s="906"/>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25">
        <v>12557000</v>
      </c>
      <c r="R30" s="926"/>
      <c r="S30" s="161">
        <f>IFERROR(ROUNDDOWN(Q30*VLOOKUP(N30,【参考】数式用!$AR$2:$AW$48,MATCH(P30,【参考】数式用!$AT$4:$AW$4)+2,FALSE)*0.5, 0), "")</f>
        <v>4528754</v>
      </c>
      <c r="T30" s="534" t="s">
        <v>2320</v>
      </c>
      <c r="U30" s="163" t="str">
        <f>IFERROR(IF(AG30&lt;&gt;"",Q30*VLOOKUP(N30,【参考】数式用!$AG$2:$AL$48,MATCH(P30,【参考】数式用!$AI$4:$AL$4,0)+2,0), ""), "")</f>
        <v/>
      </c>
      <c r="V30" s="45"/>
      <c r="W30" s="909"/>
      <c r="X30" s="910"/>
      <c r="Y30" s="46" t="s">
        <v>2321</v>
      </c>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4" t="str">
        <f>IF(基本情報入力シート!C56="","",基本情報入力シート!C56)</f>
        <v>1111111124</v>
      </c>
      <c r="C31" s="905"/>
      <c r="D31" s="905"/>
      <c r="E31" s="905"/>
      <c r="F31" s="905"/>
      <c r="G31" s="905"/>
      <c r="H31" s="905"/>
      <c r="I31" s="906"/>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25">
        <v>18082000</v>
      </c>
      <c r="R31" s="926"/>
      <c r="S31" s="161">
        <f>IFERROR(ROUNDDOWN(Q31*VLOOKUP(N31,【参考】数式用!$AR$2:$AW$48,MATCH(P31,【参考】数式用!$AT$4:$AW$4)+2,FALSE)*0.5, 0), "")</f>
        <v>6339091</v>
      </c>
      <c r="T31" s="534" t="s">
        <v>2320</v>
      </c>
      <c r="U31" s="163">
        <f>IFERROR(IF(AG31&lt;&gt;"",Q31*VLOOKUP(N31,【参考】数式用!$AG$2:$AL$48,MATCH(P31,【参考】数式用!$AI$4:$AL$4,0)+2,0), ""), "")</f>
        <v>2390149.4252873566</v>
      </c>
      <c r="V31" s="45" t="s">
        <v>2320</v>
      </c>
      <c r="W31" s="909">
        <v>1</v>
      </c>
      <c r="X31" s="910"/>
      <c r="Y31" s="46" t="s">
        <v>2321</v>
      </c>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04" t="str">
        <f>IF(基本情報入力シート!C57="","",基本情報入力シート!C57)</f>
        <v>1111111125</v>
      </c>
      <c r="C32" s="905"/>
      <c r="D32" s="905"/>
      <c r="E32" s="905"/>
      <c r="F32" s="905"/>
      <c r="G32" s="905"/>
      <c r="H32" s="905"/>
      <c r="I32" s="906"/>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25">
        <v>18082000</v>
      </c>
      <c r="R32" s="926"/>
      <c r="S32" s="161">
        <f>IFERROR(ROUNDDOWN(Q32*VLOOKUP(N32,【参考】数式用!$AR$2:$AW$48,MATCH(P32,【参考】数式用!$AT$4:$AW$4)+2,FALSE)*0.5, 0), "")</f>
        <v>6339091</v>
      </c>
      <c r="T32" s="535" t="s">
        <v>2320</v>
      </c>
      <c r="U32" s="163" t="str">
        <f>IFERROR(IF(AG32&lt;&gt;"",Q32*VLOOKUP(N32,【参考】数式用!$AG$2:$AL$48,MATCH(P32,【参考】数式用!$AI$4:$AL$4,0)+2,0), ""), "")</f>
        <v/>
      </c>
      <c r="V32" s="45"/>
      <c r="W32" s="909"/>
      <c r="X32" s="910"/>
      <c r="Y32" s="46" t="s">
        <v>2321</v>
      </c>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4" t="str">
        <f>IF(基本情報入力シート!C58="","",基本情報入力シート!C58)</f>
        <v>1111111126</v>
      </c>
      <c r="C33" s="905"/>
      <c r="D33" s="905"/>
      <c r="E33" s="905"/>
      <c r="F33" s="905"/>
      <c r="G33" s="905"/>
      <c r="H33" s="905"/>
      <c r="I33" s="906"/>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25">
        <v>14885000</v>
      </c>
      <c r="R33" s="926"/>
      <c r="S33" s="161">
        <f>IFERROR(ROUNDDOWN(Q33*VLOOKUP(N33,【参考】数式用!$AR$2:$AW$48,MATCH(P33,【参考】数式用!$AT$4:$AW$4)+2,FALSE)*0.5, 0), "")</f>
        <v>5403458</v>
      </c>
      <c r="T33" s="534" t="s">
        <v>2320</v>
      </c>
      <c r="U33" s="163" t="str">
        <f>IFERROR(IF(AG33&lt;&gt;"",Q33*VLOOKUP(N33,【参考】数式用!$AG$2:$AL$48,MATCH(P33,【参考】数式用!$AI$4:$AL$4,0)+2,0), ""), "")</f>
        <v/>
      </c>
      <c r="V33" s="45"/>
      <c r="W33" s="909">
        <v>1</v>
      </c>
      <c r="X33" s="910"/>
      <c r="Y33" s="46" t="s">
        <v>2321</v>
      </c>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04" t="str">
        <f>IF(基本情報入力シート!C59="","",基本情報入力シート!C59)</f>
        <v>1111111127</v>
      </c>
      <c r="C34" s="905"/>
      <c r="D34" s="905"/>
      <c r="E34" s="905"/>
      <c r="F34" s="905"/>
      <c r="G34" s="905"/>
      <c r="H34" s="905"/>
      <c r="I34" s="906"/>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25">
        <v>14885000</v>
      </c>
      <c r="R34" s="926"/>
      <c r="S34" s="161">
        <f>IFERROR(ROUNDDOWN(Q34*VLOOKUP(N34,【参考】数式用!$AR$2:$AW$48,MATCH(P34,【参考】数式用!$AT$4:$AW$4)+2,FALSE)*0.5, 0), "")</f>
        <v>5403458</v>
      </c>
      <c r="T34" s="534" t="s">
        <v>2320</v>
      </c>
      <c r="U34" s="459" t="str">
        <f>IFERROR(IF(AG34&lt;&gt;"",Q34*VLOOKUP(N34,【参考】数式用!$AG$2:$AL$48,MATCH(P34,【参考】数式用!$AI$4:$AL$4,0)+2,0), ""), "")</f>
        <v/>
      </c>
      <c r="V34" s="45"/>
      <c r="W34" s="909"/>
      <c r="X34" s="910"/>
      <c r="Y34" s="46" t="s">
        <v>2321</v>
      </c>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7" t="str">
        <f>IF(基本情報入力シート!C60="","",基本情報入力シート!C60)</f>
        <v>1111111128</v>
      </c>
      <c r="C35" s="928"/>
      <c r="D35" s="928"/>
      <c r="E35" s="928"/>
      <c r="F35" s="928"/>
      <c r="G35" s="928"/>
      <c r="H35" s="928"/>
      <c r="I35" s="92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25">
        <v>14885000</v>
      </c>
      <c r="R35" s="926"/>
      <c r="S35" s="495">
        <f>IFERROR(ROUNDDOWN(Q35*VLOOKUP(N35,【参考】数式用!$AR$2:$AW$48,MATCH(P35,【参考】数式用!$AT$4:$AW$4)+2,FALSE)*0.5, 0), "")</f>
        <v>5403458</v>
      </c>
      <c r="T35" s="535" t="s">
        <v>2320</v>
      </c>
      <c r="U35" s="496" t="str">
        <f>IFERROR(IF(AG35&lt;&gt;"",Q35*VLOOKUP(N35,【参考】数式用!$AG$2:$AL$48,MATCH(P35,【参考】数式用!$AI$4:$AL$4,0)+2,0), ""), "")</f>
        <v/>
      </c>
      <c r="V35" s="497"/>
      <c r="W35" s="909"/>
      <c r="X35" s="910"/>
      <c r="Y35" s="46" t="s">
        <v>2321</v>
      </c>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4" t="str">
        <f>IF(基本情報入力シート!C61="","",基本情報入力シート!C61)</f>
        <v>1111111129</v>
      </c>
      <c r="C36" s="905"/>
      <c r="D36" s="905"/>
      <c r="E36" s="905"/>
      <c r="F36" s="905"/>
      <c r="G36" s="905"/>
      <c r="H36" s="905"/>
      <c r="I36" s="906"/>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25">
        <v>14885000</v>
      </c>
      <c r="R36" s="926"/>
      <c r="S36" s="161">
        <f>IFERROR(ROUNDDOWN(Q36*VLOOKUP(N36,【参考】数式用!$AR$2:$AW$48,MATCH(P36,【参考】数式用!$AT$4:$AW$4)+2,FALSE)*0.5, 0), "")</f>
        <v>5403458</v>
      </c>
      <c r="T36" s="534" t="s">
        <v>2320</v>
      </c>
      <c r="U36" s="163" t="str">
        <f>IFERROR(IF(AG36&lt;&gt;"",Q36*VLOOKUP(N36,【参考】数式用!$AG$2:$AL$48,MATCH(P36,【参考】数式用!$AI$4:$AL$4,0)+2,0), ""), "")</f>
        <v/>
      </c>
      <c r="V36" s="45"/>
      <c r="W36" s="909"/>
      <c r="X36" s="910"/>
      <c r="Y36" s="46" t="s">
        <v>2321</v>
      </c>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4" t="str">
        <f>IF(基本情報入力シート!C62="","",基本情報入力シート!C62)</f>
        <v>1111111130</v>
      </c>
      <c r="C37" s="905"/>
      <c r="D37" s="905"/>
      <c r="E37" s="905"/>
      <c r="F37" s="905"/>
      <c r="G37" s="905"/>
      <c r="H37" s="905"/>
      <c r="I37" s="906"/>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25">
        <v>14885000</v>
      </c>
      <c r="R37" s="926"/>
      <c r="S37" s="161">
        <f>IFERROR(ROUNDDOWN(Q37*VLOOKUP(N37,【参考】数式用!$AR$2:$AW$48,MATCH(P37,【参考】数式用!$AT$4:$AW$4)+2,FALSE)*0.5, 0), "")</f>
        <v>5403458</v>
      </c>
      <c r="T37" s="534" t="s">
        <v>2320</v>
      </c>
      <c r="U37" s="163" t="str">
        <f>IFERROR(IF(AG37&lt;&gt;"",Q37*VLOOKUP(N37,【参考】数式用!$AG$2:$AL$48,MATCH(P37,【参考】数式用!$AI$4:$AL$4,0)+2,0), ""), "")</f>
        <v/>
      </c>
      <c r="V37" s="45"/>
      <c r="W37" s="909">
        <v>1</v>
      </c>
      <c r="X37" s="910"/>
      <c r="Y37" s="46" t="s">
        <v>2321</v>
      </c>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04" t="str">
        <f>IF(基本情報入力シート!C63="","",基本情報入力シート!C63)</f>
        <v>1111111131</v>
      </c>
      <c r="C38" s="905"/>
      <c r="D38" s="905"/>
      <c r="E38" s="905"/>
      <c r="F38" s="905"/>
      <c r="G38" s="905"/>
      <c r="H38" s="905"/>
      <c r="I38" s="906"/>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25">
        <v>14885000</v>
      </c>
      <c r="R38" s="926"/>
      <c r="S38" s="161">
        <f>IFERROR(ROUNDDOWN(Q38*VLOOKUP(N38,【参考】数式用!$AR$2:$AW$48,MATCH(P38,【参考】数式用!$AT$4:$AW$4)+2,FALSE)*0.5, 0), "")</f>
        <v>5403458</v>
      </c>
      <c r="T38" s="535" t="s">
        <v>2320</v>
      </c>
      <c r="U38" s="163" t="str">
        <f>IFERROR(IF(AG38&lt;&gt;"",Q38*VLOOKUP(N38,【参考】数式用!$AG$2:$AL$48,MATCH(P38,【参考】数式用!$AI$4:$AL$4,0)+2,0), ""), "")</f>
        <v/>
      </c>
      <c r="V38" s="45"/>
      <c r="W38" s="909"/>
      <c r="X38" s="910"/>
      <c r="Y38" s="46" t="s">
        <v>2321</v>
      </c>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4" t="str">
        <f>IF(基本情報入力シート!C64="","",基本情報入力シート!C64)</f>
        <v>1111111132</v>
      </c>
      <c r="C39" s="905"/>
      <c r="D39" s="905"/>
      <c r="E39" s="905"/>
      <c r="F39" s="905"/>
      <c r="G39" s="905"/>
      <c r="H39" s="905"/>
      <c r="I39" s="906"/>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25">
        <v>18246000</v>
      </c>
      <c r="R39" s="926"/>
      <c r="S39" s="161">
        <f>IFERROR(ROUNDDOWN(Q39*VLOOKUP(N39,【参考】数式用!$AR$2:$AW$48,MATCH(P39,【参考】数式用!$AT$4:$AW$4)+2,FALSE)*0.5, 0), "")</f>
        <v>6406601</v>
      </c>
      <c r="T39" s="534" t="s">
        <v>2320</v>
      </c>
      <c r="U39" s="163" t="str">
        <f>IFERROR(IF(AG39&lt;&gt;"",Q39*VLOOKUP(N39,【参考】数式用!$AG$2:$AL$48,MATCH(P39,【参考】数式用!$AI$4:$AL$4,0)+2,0), ""), "")</f>
        <v/>
      </c>
      <c r="V39" s="45"/>
      <c r="W39" s="909">
        <v>1</v>
      </c>
      <c r="X39" s="910"/>
      <c r="Y39" s="46" t="s">
        <v>2321</v>
      </c>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04" t="str">
        <f>IF(基本情報入力シート!C65="","",基本情報入力シート!C65)</f>
        <v>1111111133</v>
      </c>
      <c r="C40" s="905"/>
      <c r="D40" s="905"/>
      <c r="E40" s="905"/>
      <c r="F40" s="905"/>
      <c r="G40" s="905"/>
      <c r="H40" s="905"/>
      <c r="I40" s="906"/>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25">
        <v>18246000</v>
      </c>
      <c r="R40" s="926"/>
      <c r="S40" s="161">
        <f>IFERROR(ROUNDDOWN(Q40*VLOOKUP(N40,【参考】数式用!$AR$2:$AW$48,MATCH(P40,【参考】数式用!$AT$4:$AW$4)+2,FALSE)*0.5, 0), "")</f>
        <v>6406601</v>
      </c>
      <c r="T40" s="534" t="s">
        <v>2320</v>
      </c>
      <c r="U40" s="163" t="str">
        <f>IFERROR(IF(AG40&lt;&gt;"",Q40*VLOOKUP(N40,【参考】数式用!$AG$2:$AL$48,MATCH(P40,【参考】数式用!$AI$4:$AL$4,0)+2,0), ""), "")</f>
        <v/>
      </c>
      <c r="V40" s="45"/>
      <c r="W40" s="909"/>
      <c r="X40" s="910"/>
      <c r="Y40" s="46" t="s">
        <v>2321</v>
      </c>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4" t="str">
        <f>IF(基本情報入力シート!C66="","",基本情報入力シート!C66)</f>
        <v>1111111134</v>
      </c>
      <c r="C41" s="905"/>
      <c r="D41" s="905"/>
      <c r="E41" s="905"/>
      <c r="F41" s="905"/>
      <c r="G41" s="905"/>
      <c r="H41" s="905"/>
      <c r="I41" s="906"/>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25">
        <v>18246000</v>
      </c>
      <c r="R41" s="926"/>
      <c r="S41" s="161">
        <f>IFERROR(ROUNDDOWN(Q41*VLOOKUP(N41,【参考】数式用!$AR$2:$AW$48,MATCH(P41,【参考】数式用!$AT$4:$AW$4)+2,FALSE)*0.5, 0), "")</f>
        <v>6406601</v>
      </c>
      <c r="T41" s="535" t="s">
        <v>2320</v>
      </c>
      <c r="U41" s="163" t="str">
        <f>IFERROR(IF(AG41&lt;&gt;"",Q41*VLOOKUP(N41,【参考】数式用!$AG$2:$AL$48,MATCH(P41,【参考】数式用!$AI$4:$AL$4,0)+2,0), ""), "")</f>
        <v/>
      </c>
      <c r="V41" s="45"/>
      <c r="W41" s="909"/>
      <c r="X41" s="910"/>
      <c r="Y41" s="46" t="s">
        <v>2321</v>
      </c>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4" t="str">
        <f>IF(基本情報入力シート!C67="","",基本情報入力シート!C67)</f>
        <v>1111111135</v>
      </c>
      <c r="C42" s="905"/>
      <c r="D42" s="905"/>
      <c r="E42" s="905"/>
      <c r="F42" s="905"/>
      <c r="G42" s="905"/>
      <c r="H42" s="905"/>
      <c r="I42" s="906"/>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25">
        <v>18246000</v>
      </c>
      <c r="R42" s="926"/>
      <c r="S42" s="161">
        <f>IFERROR(ROUNDDOWN(Q42*VLOOKUP(N42,【参考】数式用!$AR$2:$AW$48,MATCH(P42,【参考】数式用!$AT$4:$AW$4)+2,FALSE)*0.5, 0), "")</f>
        <v>6406601</v>
      </c>
      <c r="T42" s="534" t="s">
        <v>2320</v>
      </c>
      <c r="U42" s="163" t="str">
        <f>IFERROR(IF(AG42&lt;&gt;"",Q42*VLOOKUP(N42,【参考】数式用!$AG$2:$AL$48,MATCH(P42,【参考】数式用!$AI$4:$AL$4,0)+2,0), ""), "")</f>
        <v/>
      </c>
      <c r="V42" s="45"/>
      <c r="W42" s="909"/>
      <c r="X42" s="910"/>
      <c r="Y42" s="46" t="s">
        <v>2321</v>
      </c>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4" t="str">
        <f>IF(基本情報入力シート!C68="","",基本情報入力シート!C68)</f>
        <v>1111111136</v>
      </c>
      <c r="C43" s="905"/>
      <c r="D43" s="905"/>
      <c r="E43" s="905"/>
      <c r="F43" s="905"/>
      <c r="G43" s="905"/>
      <c r="H43" s="905"/>
      <c r="I43" s="906"/>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25">
        <v>13734000</v>
      </c>
      <c r="R43" s="926"/>
      <c r="S43" s="161">
        <f>IFERROR(ROUNDDOWN(Q43*VLOOKUP(N43,【参考】数式用!$AR$2:$AW$48,MATCH(P43,【参考】数式用!$AT$4:$AW$4)+2,FALSE)*0.5, 0), "")</f>
        <v>4544338</v>
      </c>
      <c r="T43" s="534" t="s">
        <v>2320</v>
      </c>
      <c r="U43" s="163" t="str">
        <f>IFERROR(IF(AG43&lt;&gt;"",Q43*VLOOKUP(N43,【参考】数式用!$AG$2:$AL$48,MATCH(P43,【参考】数式用!$AI$4:$AL$4,0)+2,0), ""), "")</f>
        <v/>
      </c>
      <c r="V43" s="45"/>
      <c r="W43" s="909">
        <v>1</v>
      </c>
      <c r="X43" s="910"/>
      <c r="Y43" s="46" t="s">
        <v>2321</v>
      </c>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04" t="str">
        <f>IF(基本情報入力シート!C69="","",基本情報入力シート!C69)</f>
        <v>1111111137</v>
      </c>
      <c r="C44" s="905"/>
      <c r="D44" s="905"/>
      <c r="E44" s="905"/>
      <c r="F44" s="905"/>
      <c r="G44" s="905"/>
      <c r="H44" s="905"/>
      <c r="I44" s="906"/>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25">
        <v>13734000</v>
      </c>
      <c r="R44" s="926"/>
      <c r="S44" s="161">
        <f>IFERROR(ROUNDDOWN(Q44*VLOOKUP(N44,【参考】数式用!$AR$2:$AW$48,MATCH(P44,【参考】数式用!$AT$4:$AW$4)+2,FALSE)*0.5, 0), "")</f>
        <v>4544338</v>
      </c>
      <c r="T44" s="535" t="s">
        <v>2320</v>
      </c>
      <c r="U44" s="163" t="str">
        <f>IFERROR(IF(AG44&lt;&gt;"",Q44*VLOOKUP(N44,【参考】数式用!$AG$2:$AL$48,MATCH(P44,【参考】数式用!$AI$4:$AL$4,0)+2,0), ""), "")</f>
        <v/>
      </c>
      <c r="V44" s="45"/>
      <c r="W44" s="909">
        <v>1</v>
      </c>
      <c r="X44" s="910"/>
      <c r="Y44" s="46" t="s">
        <v>2321</v>
      </c>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04" t="str">
        <f>IF(基本情報入力シート!C70="","",基本情報入力シート!C70)</f>
        <v>1111111138</v>
      </c>
      <c r="C45" s="905"/>
      <c r="D45" s="905"/>
      <c r="E45" s="905"/>
      <c r="F45" s="905"/>
      <c r="G45" s="905"/>
      <c r="H45" s="905"/>
      <c r="I45" s="906"/>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25">
        <v>13986000</v>
      </c>
      <c r="R45" s="926"/>
      <c r="S45" s="161">
        <f>IFERROR(ROUNDDOWN(Q45*VLOOKUP(N45,【参考】数式用!$AR$2:$AW$48,MATCH(P45,【参考】数式用!$AT$4:$AW$4)+2,FALSE)*0.5, 0), "")</f>
        <v>4627720</v>
      </c>
      <c r="T45" s="534" t="s">
        <v>2320</v>
      </c>
      <c r="U45" s="163" t="str">
        <f>IFERROR(IF(AG45&lt;&gt;"",Q45*VLOOKUP(N45,【参考】数式用!$AG$2:$AL$48,MATCH(P45,【参考】数式用!$AI$4:$AL$4,0)+2,0), ""), "")</f>
        <v/>
      </c>
      <c r="V45" s="45"/>
      <c r="W45" s="909"/>
      <c r="X45" s="910"/>
      <c r="Y45" s="46" t="s">
        <v>2321</v>
      </c>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4" t="str">
        <f>IF(基本情報入力シート!C71="","",基本情報入力シート!C71)</f>
        <v>1111111139</v>
      </c>
      <c r="C46" s="905"/>
      <c r="D46" s="905"/>
      <c r="E46" s="905"/>
      <c r="F46" s="905"/>
      <c r="G46" s="905"/>
      <c r="H46" s="905"/>
      <c r="I46" s="906"/>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25">
        <v>13986000</v>
      </c>
      <c r="R46" s="926"/>
      <c r="S46" s="161">
        <f>IFERROR(ROUNDDOWN(Q46*VLOOKUP(N46,【参考】数式用!$AR$2:$AW$48,MATCH(P46,【参考】数式用!$AT$4:$AW$4)+2,FALSE)*0.5, 0), "")</f>
        <v>4627720</v>
      </c>
      <c r="T46" s="534" t="s">
        <v>2320</v>
      </c>
      <c r="U46" s="163" t="str">
        <f>IFERROR(IF(AG46&lt;&gt;"",Q46*VLOOKUP(N46,【参考】数式用!$AG$2:$AL$48,MATCH(P46,【参考】数式用!$AI$4:$AL$4,0)+2,0), ""), "")</f>
        <v/>
      </c>
      <c r="V46" s="45"/>
      <c r="W46" s="909"/>
      <c r="X46" s="910"/>
      <c r="Y46" s="46" t="s">
        <v>2321</v>
      </c>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4" t="str">
        <f>IF(基本情報入力シート!C72="","",基本情報入力シート!C72)</f>
        <v>1111111140</v>
      </c>
      <c r="C47" s="905"/>
      <c r="D47" s="905"/>
      <c r="E47" s="905"/>
      <c r="F47" s="905"/>
      <c r="G47" s="905"/>
      <c r="H47" s="905"/>
      <c r="I47" s="906"/>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25">
        <v>7357600</v>
      </c>
      <c r="R47" s="926"/>
      <c r="S47" s="161">
        <f>IFERROR(ROUNDDOWN(Q47*VLOOKUP(N47,【参考】数式用!$AR$2:$AW$48,MATCH(P47,【参考】数式用!$AT$4:$AW$4)+2,FALSE)*0.5, 0), "")</f>
        <v>2279819</v>
      </c>
      <c r="T47" s="535" t="s">
        <v>2320</v>
      </c>
      <c r="U47" s="163" t="str">
        <f>IFERROR(IF(AG47&lt;&gt;"",Q47*VLOOKUP(N47,【参考】数式用!$AG$2:$AL$48,MATCH(P47,【参考】数式用!$AI$4:$AL$4,0)+2,0), ""), "")</f>
        <v/>
      </c>
      <c r="V47" s="45"/>
      <c r="W47" s="909">
        <v>1</v>
      </c>
      <c r="X47" s="910"/>
      <c r="Y47" s="46" t="s">
        <v>2321</v>
      </c>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04" t="str">
        <f>IF(基本情報入力シート!C73="","",基本情報入力シート!C73)</f>
        <v>1111111141</v>
      </c>
      <c r="C48" s="905"/>
      <c r="D48" s="905"/>
      <c r="E48" s="905"/>
      <c r="F48" s="905"/>
      <c r="G48" s="905"/>
      <c r="H48" s="905"/>
      <c r="I48" s="906"/>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25">
        <v>7357600</v>
      </c>
      <c r="R48" s="926"/>
      <c r="S48" s="161">
        <f>IFERROR(ROUNDDOWN(Q48*VLOOKUP(N48,【参考】数式用!$AR$2:$AW$48,MATCH(P48,【参考】数式用!$AT$4:$AW$4)+2,FALSE)*0.5, 0), "")</f>
        <v>2279819</v>
      </c>
      <c r="T48" s="534" t="s">
        <v>2320</v>
      </c>
      <c r="U48" s="163" t="str">
        <f>IFERROR(IF(AG48&lt;&gt;"",Q48*VLOOKUP(N48,【参考】数式用!$AG$2:$AL$48,MATCH(P48,【参考】数式用!$AI$4:$AL$4,0)+2,0), ""), "")</f>
        <v/>
      </c>
      <c r="V48" s="45"/>
      <c r="W48" s="909"/>
      <c r="X48" s="910"/>
      <c r="Y48" s="46" t="s">
        <v>2321</v>
      </c>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4" t="str">
        <f>IF(基本情報入力シート!C74="","",基本情報入力シート!C74)</f>
        <v>1111111142</v>
      </c>
      <c r="C49" s="905"/>
      <c r="D49" s="905"/>
      <c r="E49" s="905"/>
      <c r="F49" s="905"/>
      <c r="G49" s="905"/>
      <c r="H49" s="905"/>
      <c r="I49" s="906"/>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25">
        <v>7357600</v>
      </c>
      <c r="R49" s="926"/>
      <c r="S49" s="161">
        <f>IFERROR(ROUNDDOWN(Q49*VLOOKUP(N49,【参考】数式用!$AR$2:$AW$48,MATCH(P49,【参考】数式用!$AT$4:$AW$4)+2,FALSE)*0.5, 0), "")</f>
        <v>2279819</v>
      </c>
      <c r="T49" s="534" t="s">
        <v>2320</v>
      </c>
      <c r="U49" s="163" t="str">
        <f>IFERROR(IF(AG49&lt;&gt;"",Q49*VLOOKUP(N49,【参考】数式用!$AG$2:$AL$48,MATCH(P49,【参考】数式用!$AI$4:$AL$4,0)+2,0), ""), "")</f>
        <v/>
      </c>
      <c r="V49" s="45"/>
      <c r="W49" s="909"/>
      <c r="X49" s="910"/>
      <c r="Y49" s="46" t="s">
        <v>2321</v>
      </c>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4" t="str">
        <f>IF(基本情報入力シート!C75="","",基本情報入力シート!C75)</f>
        <v>1111111143</v>
      </c>
      <c r="C50" s="905"/>
      <c r="D50" s="905"/>
      <c r="E50" s="905"/>
      <c r="F50" s="905"/>
      <c r="G50" s="905"/>
      <c r="H50" s="905"/>
      <c r="I50" s="906"/>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25">
        <v>5003100</v>
      </c>
      <c r="R50" s="926"/>
      <c r="S50" s="161">
        <f>IFERROR(ROUNDDOWN(Q50*VLOOKUP(N50,【参考】数式用!$AR$2:$AW$48,MATCH(P50,【参考】数式用!$AT$4:$AW$4)+2,FALSE)*0.5, 0), "")</f>
        <v>1543509</v>
      </c>
      <c r="T50" s="535" t="s">
        <v>2320</v>
      </c>
      <c r="U50" s="163" t="str">
        <f>IFERROR(IF(AG50&lt;&gt;"",Q50*VLOOKUP(N50,【参考】数式用!$AG$2:$AL$48,MATCH(P50,【参考】数式用!$AI$4:$AL$4,0)+2,0), ""), "")</f>
        <v/>
      </c>
      <c r="V50" s="45"/>
      <c r="W50" s="909"/>
      <c r="X50" s="910"/>
      <c r="Y50" s="46" t="s">
        <v>2321</v>
      </c>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4" t="str">
        <f>IF(基本情報入力シート!C76="","",基本情報入力シート!C76)</f>
        <v>1111111144</v>
      </c>
      <c r="C51" s="905"/>
      <c r="D51" s="905"/>
      <c r="E51" s="905"/>
      <c r="F51" s="905"/>
      <c r="G51" s="905"/>
      <c r="H51" s="905"/>
      <c r="I51" s="906"/>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25">
        <v>5003100</v>
      </c>
      <c r="R51" s="926"/>
      <c r="S51" s="161">
        <f>IFERROR(ROUNDDOWN(Q51*VLOOKUP(N51,【参考】数式用!$AR$2:$AW$48,MATCH(P51,【参考】数式用!$AT$4:$AW$4)+2,FALSE)*0.5, 0), "")</f>
        <v>1543509</v>
      </c>
      <c r="T51" s="534" t="s">
        <v>2320</v>
      </c>
      <c r="U51" s="163" t="str">
        <f>IFERROR(IF(AG51&lt;&gt;"",Q51*VLOOKUP(N51,【参考】数式用!$AG$2:$AL$48,MATCH(P51,【参考】数式用!$AI$4:$AL$4,0)+2,0), ""), "")</f>
        <v/>
      </c>
      <c r="V51" s="45"/>
      <c r="W51" s="909"/>
      <c r="X51" s="910"/>
      <c r="Y51" s="46" t="s">
        <v>2321</v>
      </c>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4" t="str">
        <f>IF(基本情報入力シート!C77="","",基本情報入力シート!C77)</f>
        <v>1111111145</v>
      </c>
      <c r="C52" s="905"/>
      <c r="D52" s="905"/>
      <c r="E52" s="905"/>
      <c r="F52" s="905"/>
      <c r="G52" s="905"/>
      <c r="H52" s="905"/>
      <c r="I52" s="906"/>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25">
        <v>5003100</v>
      </c>
      <c r="R52" s="926"/>
      <c r="S52" s="161">
        <f>IFERROR(ROUNDDOWN(Q52*VLOOKUP(N52,【参考】数式用!$AR$2:$AW$48,MATCH(P52,【参考】数式用!$AT$4:$AW$4)+2,FALSE)*0.5, 0), "")</f>
        <v>1543509</v>
      </c>
      <c r="T52" s="534" t="s">
        <v>2320</v>
      </c>
      <c r="U52" s="163" t="str">
        <f>IFERROR(IF(AG52&lt;&gt;"",Q52*VLOOKUP(N52,【参考】数式用!$AG$2:$AL$48,MATCH(P52,【参考】数式用!$AI$4:$AL$4,0)+2,0), ""), "")</f>
        <v/>
      </c>
      <c r="V52" s="45"/>
      <c r="W52" s="909">
        <v>1</v>
      </c>
      <c r="X52" s="910"/>
      <c r="Y52" s="46" t="s">
        <v>2321</v>
      </c>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04" t="str">
        <f>IF(基本情報入力シート!C78="","",基本情報入力シート!C78)</f>
        <v>1111111146</v>
      </c>
      <c r="C53" s="905"/>
      <c r="D53" s="905"/>
      <c r="E53" s="905"/>
      <c r="F53" s="905"/>
      <c r="G53" s="905"/>
      <c r="H53" s="905"/>
      <c r="I53" s="906"/>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25">
        <v>5003100</v>
      </c>
      <c r="R53" s="926"/>
      <c r="S53" s="161">
        <f>IFERROR(ROUNDDOWN(Q53*VLOOKUP(N53,【参考】数式用!$AR$2:$AW$48,MATCH(P53,【参考】数式用!$AT$4:$AW$4)+2,FALSE)*0.5, 0), "")</f>
        <v>1543509</v>
      </c>
      <c r="T53" s="535" t="s">
        <v>2320</v>
      </c>
      <c r="U53" s="163" t="str">
        <f>IFERROR(IF(AG53&lt;&gt;"",Q53*VLOOKUP(N53,【参考】数式用!$AG$2:$AL$48,MATCH(P53,【参考】数式用!$AI$4:$AL$4,0)+2,0), ""), "")</f>
        <v/>
      </c>
      <c r="V53" s="45"/>
      <c r="W53" s="909"/>
      <c r="X53" s="910"/>
      <c r="Y53" s="46" t="s">
        <v>2321</v>
      </c>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4" t="str">
        <f>IF(基本情報入力シート!C79="","",基本情報入力シート!C79)</f>
        <v>1111111147</v>
      </c>
      <c r="C54" s="905"/>
      <c r="D54" s="905"/>
      <c r="E54" s="905"/>
      <c r="F54" s="905"/>
      <c r="G54" s="905"/>
      <c r="H54" s="905"/>
      <c r="I54" s="906"/>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25">
        <v>5003100</v>
      </c>
      <c r="R54" s="926"/>
      <c r="S54" s="161">
        <f>IFERROR(ROUNDDOWN(Q54*VLOOKUP(N54,【参考】数式用!$AR$2:$AW$48,MATCH(P54,【参考】数式用!$AT$4:$AW$4)+2,FALSE)*0.5, 0), "")</f>
        <v>1543509</v>
      </c>
      <c r="T54" s="534" t="s">
        <v>2320</v>
      </c>
      <c r="U54" s="163" t="str">
        <f>IFERROR(IF(AG54&lt;&gt;"",Q54*VLOOKUP(N54,【参考】数式用!$AG$2:$AL$48,MATCH(P54,【参考】数式用!$AI$4:$AL$4,0)+2,0), ""), "")</f>
        <v/>
      </c>
      <c r="V54" s="45"/>
      <c r="W54" s="909"/>
      <c r="X54" s="910"/>
      <c r="Y54" s="46" t="s">
        <v>2321</v>
      </c>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4" t="str">
        <f>IF(基本情報入力シート!C80="","",基本情報入力シート!C80)</f>
        <v>1111111148</v>
      </c>
      <c r="C55" s="905"/>
      <c r="D55" s="905"/>
      <c r="E55" s="905"/>
      <c r="F55" s="905"/>
      <c r="G55" s="905"/>
      <c r="H55" s="905"/>
      <c r="I55" s="906"/>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25">
        <v>22050000</v>
      </c>
      <c r="R55" s="926"/>
      <c r="S55" s="161">
        <f>IFERROR(ROUNDDOWN(Q55*VLOOKUP(N55,【参考】数式用!$AR$2:$AW$48,MATCH(P55,【参考】数式用!$AT$4:$AW$4)+2,FALSE)*0.5, 0), "")</f>
        <v>7136718</v>
      </c>
      <c r="T55" s="534" t="s">
        <v>2320</v>
      </c>
      <c r="U55" s="163" t="str">
        <f>IFERROR(IF(AG55&lt;&gt;"",Q55*VLOOKUP(N55,【参考】数式用!$AG$2:$AL$48,MATCH(P55,【参考】数式用!$AI$4:$AL$4,0)+2,0), ""), "")</f>
        <v/>
      </c>
      <c r="V55" s="45"/>
      <c r="W55" s="909"/>
      <c r="X55" s="910"/>
      <c r="Y55" s="46" t="s">
        <v>2321</v>
      </c>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4" t="str">
        <f>IF(基本情報入力シート!C81="","",基本情報入力シート!C81)</f>
        <v>1111111149</v>
      </c>
      <c r="C56" s="905"/>
      <c r="D56" s="905"/>
      <c r="E56" s="905"/>
      <c r="F56" s="905"/>
      <c r="G56" s="905"/>
      <c r="H56" s="905"/>
      <c r="I56" s="906"/>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25">
        <v>22050000</v>
      </c>
      <c r="R56" s="926"/>
      <c r="S56" s="161">
        <f>IFERROR(ROUNDDOWN(Q56*VLOOKUP(N56,【参考】数式用!$AR$2:$AW$48,MATCH(P56,【参考】数式用!$AT$4:$AW$4)+2,FALSE)*0.5, 0), "")</f>
        <v>7136718</v>
      </c>
      <c r="T56" s="535" t="s">
        <v>2320</v>
      </c>
      <c r="U56" s="163" t="str">
        <f>IFERROR(IF(AG56&lt;&gt;"",Q56*VLOOKUP(N56,【参考】数式用!$AG$2:$AL$48,MATCH(P56,【参考】数式用!$AI$4:$AL$4,0)+2,0), ""), "")</f>
        <v/>
      </c>
      <c r="V56" s="45"/>
      <c r="W56" s="909"/>
      <c r="X56" s="910"/>
      <c r="Y56" s="46" t="s">
        <v>2321</v>
      </c>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4" t="str">
        <f>IF(基本情報入力シート!C82="","",基本情報入力シート!C82)</f>
        <v>1111111150</v>
      </c>
      <c r="C57" s="905"/>
      <c r="D57" s="905"/>
      <c r="E57" s="905"/>
      <c r="F57" s="905"/>
      <c r="G57" s="905"/>
      <c r="H57" s="905"/>
      <c r="I57" s="906"/>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25">
        <v>22050000</v>
      </c>
      <c r="R57" s="926"/>
      <c r="S57" s="161">
        <f>IFERROR(ROUNDDOWN(Q57*VLOOKUP(N57,【参考】数式用!$AR$2:$AW$48,MATCH(P57,【参考】数式用!$AT$4:$AW$4)+2,FALSE)*0.5, 0), "")</f>
        <v>7136718</v>
      </c>
      <c r="T57" s="534" t="s">
        <v>2320</v>
      </c>
      <c r="U57" s="163" t="str">
        <f>IFERROR(IF(AG57&lt;&gt;"",Q57*VLOOKUP(N57,【参考】数式用!$AG$2:$AL$48,MATCH(P57,【参考】数式用!$AI$4:$AL$4,0)+2,0), ""), "")</f>
        <v/>
      </c>
      <c r="V57" s="45"/>
      <c r="W57" s="909"/>
      <c r="X57" s="910"/>
      <c r="Y57" s="46" t="s">
        <v>2321</v>
      </c>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4" t="str">
        <f>IF(基本情報入力シート!C83="","",基本情報入力シート!C83)</f>
        <v>1111111151</v>
      </c>
      <c r="C58" s="905"/>
      <c r="D58" s="905"/>
      <c r="E58" s="905"/>
      <c r="F58" s="905"/>
      <c r="G58" s="905"/>
      <c r="H58" s="905"/>
      <c r="I58" s="906"/>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25">
        <v>8280000</v>
      </c>
      <c r="R58" s="926"/>
      <c r="S58" s="161">
        <f>IFERROR(ROUNDDOWN(Q58*VLOOKUP(N58,【参考】数式用!$AR$2:$AW$48,MATCH(P58,【参考】数式用!$AT$4:$AW$4)+2,FALSE)*0.5, 0), "")</f>
        <v>2944000</v>
      </c>
      <c r="T58" s="534" t="s">
        <v>2320</v>
      </c>
      <c r="U58" s="163" t="str">
        <f>IFERROR(IF(AG58&lt;&gt;"",Q58*VLOOKUP(N58,【参考】数式用!$AG$2:$AL$48,MATCH(P58,【参考】数式用!$AI$4:$AL$4,0)+2,0), ""), "")</f>
        <v/>
      </c>
      <c r="V58" s="45"/>
      <c r="W58" s="909"/>
      <c r="X58" s="910"/>
      <c r="Y58" s="46" t="s">
        <v>2321</v>
      </c>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4" t="str">
        <f>IF(基本情報入力シート!C84="","",基本情報入力シート!C84)</f>
        <v>1111111152</v>
      </c>
      <c r="C59" s="905"/>
      <c r="D59" s="905"/>
      <c r="E59" s="905"/>
      <c r="F59" s="905"/>
      <c r="G59" s="905"/>
      <c r="H59" s="905"/>
      <c r="I59" s="906"/>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25">
        <v>8280000</v>
      </c>
      <c r="R59" s="926"/>
      <c r="S59" s="161">
        <f>IFERROR(ROUNDDOWN(Q59*VLOOKUP(N59,【参考】数式用!$AR$2:$AW$48,MATCH(P59,【参考】数式用!$AT$4:$AW$4)+2,FALSE)*0.5, 0), "")</f>
        <v>2944000</v>
      </c>
      <c r="T59" s="535" t="s">
        <v>2320</v>
      </c>
      <c r="U59" s="163" t="str">
        <f>IFERROR(IF(AG59&lt;&gt;"",Q59*VLOOKUP(N59,【参考】数式用!$AG$2:$AL$48,MATCH(P59,【参考】数式用!$AI$4:$AL$4,0)+2,0), ""), "")</f>
        <v/>
      </c>
      <c r="V59" s="45"/>
      <c r="W59" s="909"/>
      <c r="X59" s="910"/>
      <c r="Y59" s="46" t="s">
        <v>2321</v>
      </c>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4" t="str">
        <f>IF(基本情報入力シート!C85="","",基本情報入力シート!C85)</f>
        <v>1111111153</v>
      </c>
      <c r="C60" s="905"/>
      <c r="D60" s="905"/>
      <c r="E60" s="905"/>
      <c r="F60" s="905"/>
      <c r="G60" s="905"/>
      <c r="H60" s="905"/>
      <c r="I60" s="906"/>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25">
        <v>8280000</v>
      </c>
      <c r="R60" s="926"/>
      <c r="S60" s="161">
        <f>IFERROR(ROUNDDOWN(Q60*VLOOKUP(N60,【参考】数式用!$AR$2:$AW$48,MATCH(P60,【参考】数式用!$AT$4:$AW$4)+2,FALSE)*0.5, 0), "")</f>
        <v>2944000</v>
      </c>
      <c r="T60" s="534" t="s">
        <v>2320</v>
      </c>
      <c r="U60" s="163" t="str">
        <f>IFERROR(IF(AG60&lt;&gt;"",Q60*VLOOKUP(N60,【参考】数式用!$AG$2:$AL$48,MATCH(P60,【参考】数式用!$AI$4:$AL$4,0)+2,0), ""), "")</f>
        <v/>
      </c>
      <c r="V60" s="45"/>
      <c r="W60" s="909"/>
      <c r="X60" s="910"/>
      <c r="Y60" s="46" t="s">
        <v>2321</v>
      </c>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4.2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JH018</dc:creator>
  <cp:keywords/>
  <dc:description/>
  <cp:lastModifiedBy>JH018</cp:lastModifiedBy>
  <cp:revision/>
  <cp:lastPrinted>2025-02-07T08:53:54Z</cp:lastPrinted>
  <dcterms:created xsi:type="dcterms:W3CDTF">2023-01-10T13:53:21Z</dcterms:created>
  <dcterms:modified xsi:type="dcterms:W3CDTF">2025-03-13T08:00:33Z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